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5\projects\Hall Industrial\20032503 Hall Industrial Sentry Turbine\Calculations\"/>
    </mc:Choice>
  </mc:AlternateContent>
  <xr:revisionPtr revIDLastSave="0" documentId="13_ncr:1_{574680BD-1297-4099-9D58-2BC325502C24}" xr6:coauthVersionLast="47" xr6:coauthVersionMax="47" xr10:uidLastSave="{00000000-0000-0000-0000-000000000000}"/>
  <bookViews>
    <workbookView xWindow="-120" yWindow="-120" windowWidth="29040" windowHeight="15840" xr2:uid="{74E92D63-47BD-4839-BD3F-32982AE13C3A}"/>
  </bookViews>
  <sheets>
    <sheet name="Calcs" sheetId="1" r:id="rId1"/>
    <sheet name="Table" sheetId="2" r:id="rId2"/>
  </sheets>
  <definedNames>
    <definedName name="solver_adj" localSheetId="0" hidden="1">Calcs!$C$18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Calcs!$D$18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25000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I41" i="1"/>
  <c r="K41" i="1" s="1"/>
  <c r="I40" i="1"/>
  <c r="D72" i="1"/>
  <c r="D73" i="1"/>
  <c r="D74" i="1"/>
  <c r="D75" i="1"/>
  <c r="D76" i="1"/>
  <c r="D77" i="1"/>
  <c r="D78" i="1"/>
  <c r="D79" i="1"/>
  <c r="D80" i="1"/>
  <c r="D81" i="1"/>
  <c r="D82" i="1"/>
  <c r="D83" i="1"/>
  <c r="D61" i="1"/>
  <c r="D62" i="1"/>
  <c r="D63" i="1"/>
  <c r="D64" i="1"/>
  <c r="D65" i="1"/>
  <c r="D66" i="1"/>
  <c r="D67" i="1"/>
  <c r="D68" i="1"/>
  <c r="D69" i="1"/>
  <c r="C63" i="1"/>
  <c r="C61" i="1"/>
  <c r="C62" i="1"/>
  <c r="C64" i="1"/>
  <c r="C65" i="1"/>
  <c r="C66" i="1"/>
  <c r="C67" i="1"/>
  <c r="C68" i="1"/>
  <c r="C70" i="1"/>
  <c r="D70" i="1" s="1"/>
  <c r="E70" i="1" s="1"/>
  <c r="C69" i="1"/>
  <c r="E69" i="1" s="1"/>
  <c r="D48" i="1"/>
  <c r="D49" i="1"/>
  <c r="D50" i="1"/>
  <c r="D51" i="1"/>
  <c r="D52" i="1"/>
  <c r="D53" i="1"/>
  <c r="D54" i="1"/>
  <c r="D55" i="1"/>
  <c r="D56" i="1"/>
  <c r="C48" i="1"/>
  <c r="C49" i="1"/>
  <c r="C50" i="1"/>
  <c r="C51" i="1"/>
  <c r="C52" i="1"/>
  <c r="C53" i="1"/>
  <c r="C54" i="1"/>
  <c r="C55" i="1"/>
  <c r="C56" i="1"/>
  <c r="D57" i="1"/>
  <c r="E57" i="1" s="1"/>
  <c r="C57" i="1"/>
  <c r="E56" i="1"/>
  <c r="D35" i="1"/>
  <c r="D36" i="1"/>
  <c r="D37" i="1"/>
  <c r="D38" i="1"/>
  <c r="D39" i="1"/>
  <c r="D40" i="1"/>
  <c r="D41" i="1"/>
  <c r="D42" i="1"/>
  <c r="D43" i="1"/>
  <c r="D44" i="1"/>
  <c r="C35" i="1"/>
  <c r="C36" i="1"/>
  <c r="C37" i="1"/>
  <c r="C38" i="1"/>
  <c r="C39" i="1"/>
  <c r="C40" i="1"/>
  <c r="C41" i="1"/>
  <c r="C42" i="1"/>
  <c r="C43" i="1"/>
  <c r="C44" i="1"/>
  <c r="E44" i="1"/>
  <c r="E43" i="1"/>
  <c r="D22" i="1"/>
  <c r="D23" i="1"/>
  <c r="D24" i="1"/>
  <c r="D25" i="1"/>
  <c r="D26" i="1"/>
  <c r="D27" i="1"/>
  <c r="D28" i="1"/>
  <c r="D29" i="1"/>
  <c r="D30" i="1"/>
  <c r="D31" i="1"/>
  <c r="E31" i="1" s="1"/>
  <c r="C22" i="1"/>
  <c r="C23" i="1"/>
  <c r="C24" i="1"/>
  <c r="C25" i="1"/>
  <c r="C26" i="1"/>
  <c r="C27" i="1"/>
  <c r="C28" i="1"/>
  <c r="C29" i="1"/>
  <c r="C31" i="1"/>
  <c r="C30" i="1"/>
  <c r="D9" i="1"/>
  <c r="D10" i="1"/>
  <c r="D11" i="1"/>
  <c r="D12" i="1"/>
  <c r="D13" i="1"/>
  <c r="D14" i="1"/>
  <c r="D15" i="1"/>
  <c r="D16" i="1"/>
  <c r="D17" i="1"/>
  <c r="D18" i="1"/>
  <c r="C9" i="1"/>
  <c r="C10" i="1"/>
  <c r="C11" i="1"/>
  <c r="C12" i="1"/>
  <c r="C13" i="1"/>
  <c r="C14" i="1"/>
  <c r="C15" i="1"/>
  <c r="C16" i="1"/>
  <c r="C17" i="1"/>
  <c r="C18" i="1"/>
  <c r="E17" i="1" s="1"/>
  <c r="B68" i="1"/>
  <c r="B67" i="1" s="1"/>
  <c r="B66" i="1" s="1"/>
  <c r="B65" i="1" s="1"/>
  <c r="B64" i="1" s="1"/>
  <c r="B63" i="1" s="1"/>
  <c r="B62" i="1" s="1"/>
  <c r="B61" i="1" s="1"/>
  <c r="B55" i="1"/>
  <c r="B54" i="1" s="1"/>
  <c r="B53" i="1" s="1"/>
  <c r="B52" i="1" s="1"/>
  <c r="B51" i="1" s="1"/>
  <c r="B50" i="1" s="1"/>
  <c r="B49" i="1" s="1"/>
  <c r="B48" i="1" s="1"/>
  <c r="B69" i="1"/>
  <c r="B56" i="1"/>
  <c r="B42" i="1"/>
  <c r="B41" i="1" s="1"/>
  <c r="B40" i="1" s="1"/>
  <c r="B39" i="1" s="1"/>
  <c r="B38" i="1" s="1"/>
  <c r="B37" i="1" s="1"/>
  <c r="B36" i="1" s="1"/>
  <c r="B35" i="1" s="1"/>
  <c r="B43" i="1"/>
  <c r="B29" i="1"/>
  <c r="B28" i="1" s="1"/>
  <c r="B27" i="1" s="1"/>
  <c r="B26" i="1" s="1"/>
  <c r="B25" i="1" s="1"/>
  <c r="B24" i="1" s="1"/>
  <c r="B23" i="1" s="1"/>
  <c r="B22" i="1" s="1"/>
  <c r="B30" i="1"/>
  <c r="B16" i="1"/>
  <c r="B15" i="1" s="1"/>
  <c r="B14" i="1" s="1"/>
  <c r="B13" i="1" s="1"/>
  <c r="B12" i="1" s="1"/>
  <c r="B11" i="1" s="1"/>
  <c r="B10" i="1" s="1"/>
  <c r="B9" i="1" s="1"/>
  <c r="B17" i="1"/>
  <c r="K39" i="1"/>
  <c r="K38" i="1"/>
  <c r="I42" i="1" l="1"/>
  <c r="K42" i="1" s="1"/>
  <c r="O38" i="1"/>
  <c r="E30" i="1"/>
  <c r="E18" i="1"/>
  <c r="E29" i="1"/>
  <c r="E67" i="1"/>
  <c r="E54" i="1"/>
  <c r="E55" i="1" l="1"/>
  <c r="E53" i="1"/>
  <c r="E41" i="1"/>
  <c r="E68" i="1"/>
  <c r="E42" i="1"/>
  <c r="E16" i="1"/>
  <c r="E66" i="1"/>
  <c r="E40" i="1"/>
  <c r="R38" i="1" l="1"/>
  <c r="O42" i="1"/>
  <c r="R42" i="1" s="1"/>
  <c r="O39" i="1"/>
  <c r="R39" i="1" s="1"/>
  <c r="O41" i="1"/>
  <c r="R41" i="1" s="1"/>
  <c r="O40" i="1"/>
  <c r="R40" i="1" s="1"/>
  <c r="E28" i="1"/>
  <c r="E15" i="1"/>
  <c r="E14" i="1"/>
  <c r="E65" i="1"/>
  <c r="E52" i="1"/>
  <c r="E39" i="1"/>
  <c r="E27" i="1"/>
  <c r="E13" i="1" l="1"/>
  <c r="E64" i="1"/>
  <c r="E51" i="1"/>
  <c r="E38" i="1"/>
  <c r="E26" i="1"/>
  <c r="E12" i="1" l="1"/>
  <c r="E63" i="1"/>
  <c r="E50" i="1"/>
  <c r="E37" i="1"/>
  <c r="E25" i="1"/>
  <c r="E11" i="1" l="1"/>
  <c r="E62" i="1"/>
  <c r="E61" i="1"/>
  <c r="E49" i="1"/>
  <c r="E48" i="1"/>
  <c r="E36" i="1"/>
  <c r="E35" i="1"/>
  <c r="E24" i="1"/>
  <c r="E10" i="1" l="1"/>
  <c r="E23" i="1"/>
  <c r="E22" i="1"/>
</calcChain>
</file>

<file path=xl/sharedStrings.xml><?xml version="1.0" encoding="utf-8"?>
<sst xmlns="http://schemas.openxmlformats.org/spreadsheetml/2006/main" count="477" uniqueCount="50">
  <si>
    <t>Superheated</t>
  </si>
  <si>
    <t>Gas</t>
  </si>
  <si>
    <t>Undefined</t>
  </si>
  <si>
    <t>Supercritical</t>
  </si>
  <si>
    <t>Temp</t>
  </si>
  <si>
    <t>Pressure</t>
  </si>
  <si>
    <t>Density</t>
  </si>
  <si>
    <t>Quality</t>
  </si>
  <si>
    <t>Phase</t>
  </si>
  <si>
    <t>From Start-Up Manual</t>
  </si>
  <si>
    <t>Max RPM</t>
  </si>
  <si>
    <t>Max Working Pressure</t>
  </si>
  <si>
    <t>PSIG</t>
  </si>
  <si>
    <t>Mechanical Efficiency</t>
  </si>
  <si>
    <t>Flow Rate</t>
  </si>
  <si>
    <t>GPM</t>
  </si>
  <si>
    <t>Rev/min</t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</si>
  <si>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/min</t>
    </r>
  </si>
  <si>
    <t>RPM</t>
  </si>
  <si>
    <r>
      <t>For a Temperature of 32</t>
    </r>
    <r>
      <rPr>
        <sz val="11"/>
        <color theme="1"/>
        <rFont val="Calibri"/>
        <family val="2"/>
      </rPr>
      <t>°F</t>
    </r>
  </si>
  <si>
    <r>
      <t>For a Temperature of 70</t>
    </r>
    <r>
      <rPr>
        <sz val="11"/>
        <color theme="1"/>
        <rFont val="Calibri"/>
        <family val="2"/>
      </rPr>
      <t>°F</t>
    </r>
  </si>
  <si>
    <r>
      <t>For a Temperature of 100</t>
    </r>
    <r>
      <rPr>
        <sz val="11"/>
        <color theme="1"/>
        <rFont val="Calibri"/>
        <family val="2"/>
      </rPr>
      <t>°F</t>
    </r>
    <r>
      <rPr>
        <sz val="11"/>
        <color theme="1"/>
        <rFont val="Calibri"/>
        <family val="2"/>
        <scheme val="minor"/>
      </rPr>
      <t xml:space="preserve"> (Max for the Tank)</t>
    </r>
  </si>
  <si>
    <r>
      <t>For a Temperature of 150</t>
    </r>
    <r>
      <rPr>
        <sz val="11"/>
        <color theme="1"/>
        <rFont val="Calibri"/>
        <family val="2"/>
      </rPr>
      <t>°F</t>
    </r>
  </si>
  <si>
    <r>
      <t>For a Temperature of -320</t>
    </r>
    <r>
      <rPr>
        <sz val="11"/>
        <color theme="1"/>
        <rFont val="Calibri"/>
        <family val="2"/>
      </rPr>
      <t>°F</t>
    </r>
    <r>
      <rPr>
        <sz val="11"/>
        <color theme="1"/>
        <rFont val="Calibri"/>
        <family val="2"/>
        <scheme val="minor"/>
      </rPr>
      <t xml:space="preserve"> (Min for the Tank)</t>
    </r>
  </si>
  <si>
    <t>Bore</t>
  </si>
  <si>
    <t>Stroke</t>
  </si>
  <si>
    <t>in</t>
  </si>
  <si>
    <t>ft</t>
  </si>
  <si>
    <t>Volume</t>
  </si>
  <si>
    <t>mass flow rate</t>
  </si>
  <si>
    <r>
      <t>at -320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F</t>
    </r>
  </si>
  <si>
    <t>at 32°F</t>
  </si>
  <si>
    <t>at 70°F</t>
  </si>
  <si>
    <t>at 100°F</t>
  </si>
  <si>
    <t>at 150°F</t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</si>
  <si>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</si>
  <si>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Volume = (bore/2)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1"/>
        <rFont val="Calibri"/>
        <family val="2"/>
      </rPr>
      <t xml:space="preserve">π x </t>
    </r>
    <r>
      <rPr>
        <sz val="11"/>
        <color theme="1"/>
        <rFont val="Calibri"/>
        <family val="2"/>
        <scheme val="minor"/>
      </rPr>
      <t>Stroke x # of Cylinders</t>
    </r>
  </si>
  <si>
    <t>Crit</t>
  </si>
  <si>
    <t>Solid</t>
  </si>
  <si>
    <t>Solild</t>
  </si>
  <si>
    <t>Liquid</t>
  </si>
  <si>
    <t>liquid</t>
  </si>
  <si>
    <t>Temp in F</t>
  </si>
  <si>
    <t>Pressure in PSI</t>
  </si>
  <si>
    <t># of Cylinders</t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</si>
  <si>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/hr</t>
    </r>
  </si>
  <si>
    <t>gphr</t>
  </si>
  <si>
    <t>scf/hr</t>
  </si>
  <si>
    <t>lbm/hr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</si>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</sst>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EF25D2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4" fontId="0" fillId="0" borderId="12" xfId="1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0" fillId="0" borderId="5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F25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Sentry</a:t>
            </a:r>
            <a:r>
              <a:rPr lang="en-US" baseline="0"/>
              <a:t> Turbine Pump Flow Rate Results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-320°F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Calcs!$A$9:$A$18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Calcs!$E$9:$E$18</c:f>
              <c:numCache>
                <c:formatCode>#,##0.00</c:formatCode>
                <c:ptCount val="10"/>
                <c:pt idx="0">
                  <c:v>11026.792979551745</c:v>
                </c:pt>
                <c:pt idx="1">
                  <c:v>22053.58595910349</c:v>
                </c:pt>
                <c:pt idx="2">
                  <c:v>33080.378938655223</c:v>
                </c:pt>
                <c:pt idx="3">
                  <c:v>44107.171918206979</c:v>
                </c:pt>
                <c:pt idx="4">
                  <c:v>55133.964897758713</c:v>
                </c:pt>
                <c:pt idx="5">
                  <c:v>66160.757877310447</c:v>
                </c:pt>
                <c:pt idx="6">
                  <c:v>77187.550856862203</c:v>
                </c:pt>
                <c:pt idx="7">
                  <c:v>88214.343836413958</c:v>
                </c:pt>
                <c:pt idx="8">
                  <c:v>99241.136815965685</c:v>
                </c:pt>
                <c:pt idx="9">
                  <c:v>110267.92979551743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1CB-4D17-BF19-31D013F9F0E0}"/>
            </c:ext>
          </c:extLst>
        </c:ser>
        <c:ser>
          <c:idx val="1"/>
          <c:order val="1"/>
          <c:tx>
            <c:v>32°F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Calcs!$A$22:$A$31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Calcs!$E$22:$E$31</c:f>
              <c:numCache>
                <c:formatCode>#,##0.00</c:formatCode>
                <c:ptCount val="10"/>
                <c:pt idx="0">
                  <c:v>6300.803047569354</c:v>
                </c:pt>
                <c:pt idx="1">
                  <c:v>12601.606095138708</c:v>
                </c:pt>
                <c:pt idx="2">
                  <c:v>18902.409142708057</c:v>
                </c:pt>
                <c:pt idx="3">
                  <c:v>25203.212190277416</c:v>
                </c:pt>
                <c:pt idx="4">
                  <c:v>31504.015237846768</c:v>
                </c:pt>
                <c:pt idx="5">
                  <c:v>37804.818285416113</c:v>
                </c:pt>
                <c:pt idx="6">
                  <c:v>44105.62133298548</c:v>
                </c:pt>
                <c:pt idx="7">
                  <c:v>50406.424380554832</c:v>
                </c:pt>
                <c:pt idx="8">
                  <c:v>56707.227428124184</c:v>
                </c:pt>
                <c:pt idx="9">
                  <c:v>63008.030475693537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1CB-4D17-BF19-31D013F9F0E0}"/>
            </c:ext>
          </c:extLst>
        </c:ser>
        <c:ser>
          <c:idx val="2"/>
          <c:order val="2"/>
          <c:tx>
            <c:v>70°F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Calcs!$A$35:$A$44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Calcs!$E$35:$E$44</c:f>
              <c:numCache>
                <c:formatCode>#,##0.00</c:formatCode>
                <c:ptCount val="10"/>
                <c:pt idx="0">
                  <c:v>5973.2419195272651</c:v>
                </c:pt>
                <c:pt idx="1">
                  <c:v>11946.48383905453</c:v>
                </c:pt>
                <c:pt idx="2">
                  <c:v>17919.725758581793</c:v>
                </c:pt>
                <c:pt idx="3">
                  <c:v>23892.96767810906</c:v>
                </c:pt>
                <c:pt idx="4">
                  <c:v>29866.209597636331</c:v>
                </c:pt>
                <c:pt idx="5">
                  <c:v>35839.451517163587</c:v>
                </c:pt>
                <c:pt idx="6">
                  <c:v>41812.693436690854</c:v>
                </c:pt>
                <c:pt idx="7">
                  <c:v>47785.93535621812</c:v>
                </c:pt>
                <c:pt idx="8">
                  <c:v>53759.177275745387</c:v>
                </c:pt>
                <c:pt idx="9">
                  <c:v>59732.419195272661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1CB-4D17-BF19-31D013F9F0E0}"/>
            </c:ext>
          </c:extLst>
        </c:ser>
        <c:ser>
          <c:idx val="3"/>
          <c:order val="3"/>
          <c:tx>
            <c:v>100°F</c:v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Calcs!$A$48:$A$57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Calcs!$E$48:$E$57</c:f>
              <c:numCache>
                <c:formatCode>#,##0.00</c:formatCode>
                <c:ptCount val="10"/>
                <c:pt idx="0">
                  <c:v>5736.390026942986</c:v>
                </c:pt>
                <c:pt idx="1">
                  <c:v>11472.780053885972</c:v>
                </c:pt>
                <c:pt idx="2">
                  <c:v>17209.170080828953</c:v>
                </c:pt>
                <c:pt idx="3">
                  <c:v>22945.560107771944</c:v>
                </c:pt>
                <c:pt idx="4">
                  <c:v>28681.950134714931</c:v>
                </c:pt>
                <c:pt idx="5">
                  <c:v>34418.340161657907</c:v>
                </c:pt>
                <c:pt idx="6">
                  <c:v>40154.730188600901</c:v>
                </c:pt>
                <c:pt idx="7">
                  <c:v>45891.120215543888</c:v>
                </c:pt>
                <c:pt idx="8">
                  <c:v>51627.510242486867</c:v>
                </c:pt>
                <c:pt idx="9">
                  <c:v>57363.900269429862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1CB-4D17-BF19-31D013F9F0E0}"/>
            </c:ext>
          </c:extLst>
        </c:ser>
        <c:ser>
          <c:idx val="4"/>
          <c:order val="4"/>
          <c:tx>
            <c:v>150°F</c:v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Calcs!$A$61:$A$70</c:f>
              <c:numCache>
                <c:formatCode>General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Calcs!$E$61:$E$70</c:f>
              <c:numCache>
                <c:formatCode>#,##0.00</c:formatCode>
                <c:ptCount val="10"/>
                <c:pt idx="0">
                  <c:v>5379.7554259977533</c:v>
                </c:pt>
                <c:pt idx="1">
                  <c:v>10759.510851995507</c:v>
                </c:pt>
                <c:pt idx="2">
                  <c:v>16139.26627799326</c:v>
                </c:pt>
                <c:pt idx="3">
                  <c:v>21519.021703991013</c:v>
                </c:pt>
                <c:pt idx="4">
                  <c:v>26898.777129988768</c:v>
                </c:pt>
                <c:pt idx="5">
                  <c:v>32278.53255598652</c:v>
                </c:pt>
                <c:pt idx="6">
                  <c:v>37658.287981984278</c:v>
                </c:pt>
                <c:pt idx="7">
                  <c:v>43038.043407982026</c:v>
                </c:pt>
                <c:pt idx="8">
                  <c:v>48417.798833979781</c:v>
                </c:pt>
                <c:pt idx="9">
                  <c:v>53797.554259977536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1CB-4D17-BF19-31D013F9F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444223"/>
        <c:axId val="1473435583"/>
      </c:scatterChart>
      <c:valAx>
        <c:axId val="1473444223"/>
        <c:scaling>
          <c:orientation val="minMax"/>
          <c:max val="1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3435583"/>
        <c:crosses val="autoZero"/>
        <c:crossBetween val="midCat"/>
        <c:majorUnit val="100"/>
      </c:valAx>
      <c:valAx>
        <c:axId val="1473435583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(lbm/hr)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34442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Mass Flow Rate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Mass Flow Rate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Calcs!$A$72:$A$76</c:f>
              <c:numCache>
                <c:formatCode>General</c:formatCode>
                <c:ptCount val="5"/>
                <c:pt idx="0">
                  <c:v>-320</c:v>
                </c:pt>
                <c:pt idx="1">
                  <c:v>32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</c:numCache>
            </c:numRef>
          </c:xVal>
          <c:yVal>
            <c:numRef>
              <c:f>Calcs!$O$38:$O$42</c:f>
              <c:numCache>
                <c:formatCode>General</c:formatCode>
                <c:ptCount val="5"/>
                <c:pt idx="0">
                  <c:v>114515.30165692659</c:v>
                </c:pt>
                <c:pt idx="1">
                  <c:v>65435.01478728393</c:v>
                </c:pt>
                <c:pt idx="2">
                  <c:v>62033.231380414545</c:v>
                </c:pt>
                <c:pt idx="3">
                  <c:v>59573.480301601296</c:v>
                </c:pt>
                <c:pt idx="4">
                  <c:v>55869.763456252389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88-4AE6-A525-C5E74D034775}"/>
            </c:ext>
          </c:extLst>
        </c:ser>
        <c:ser>
          <c:idx val="1"/>
          <c:order val="1"/>
          <c:tx>
            <c:v>Mass Flow Rate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Calcs!$A$72:$A$76</c:f>
              <c:numCache>
                <c:formatCode>General</c:formatCode>
                <c:ptCount val="5"/>
                <c:pt idx="0">
                  <c:v>-320</c:v>
                </c:pt>
                <c:pt idx="1">
                  <c:v>32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</c:numCache>
            </c:numRef>
          </c:xVal>
          <c:yVal>
            <c:numRef>
              <c:f>(Calcs!$E$18,Calcs!$E$31,Calcs!$E$44,Calcs!$E$57,Calcs!$E$70)</c:f>
              <c:numCache>
                <c:formatCode>#,##0.00</c:formatCode>
                <c:ptCount val="5"/>
                <c:pt idx="0">
                  <c:v>110267.92979551743</c:v>
                </c:pt>
                <c:pt idx="1">
                  <c:v>63008.030475693537</c:v>
                </c:pt>
                <c:pt idx="2">
                  <c:v>59732.419195272661</c:v>
                </c:pt>
                <c:pt idx="3">
                  <c:v>57363.900269429862</c:v>
                </c:pt>
                <c:pt idx="4">
                  <c:v>53797.554259977536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88-4AE6-A525-C5E74D034775}"/>
            </c:ext>
          </c:extLst>
        </c:ser>
        <c:ser>
          <c:idx val="2"/>
          <c:order val="2"/>
          <c:tx>
            <c:v>Mass Flow Rate 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Calcs!$C$72:$C$83</c:f>
              <c:numCache>
                <c:formatCode>General</c:formatCode>
                <c:ptCount val="12"/>
                <c:pt idx="0">
                  <c:v>-320</c:v>
                </c:pt>
                <c:pt idx="1">
                  <c:v>-300</c:v>
                </c:pt>
                <c:pt idx="2">
                  <c:v>-250</c:v>
                </c:pt>
                <c:pt idx="3">
                  <c:v>-200</c:v>
                </c:pt>
                <c:pt idx="4">
                  <c:v>-150</c:v>
                </c:pt>
                <c:pt idx="5">
                  <c:v>-100</c:v>
                </c:pt>
                <c:pt idx="6">
                  <c:v>-50</c:v>
                </c:pt>
                <c:pt idx="7">
                  <c:v>0</c:v>
                </c:pt>
                <c:pt idx="8">
                  <c:v>32</c:v>
                </c:pt>
                <c:pt idx="9">
                  <c:v>70</c:v>
                </c:pt>
                <c:pt idx="10">
                  <c:v>100</c:v>
                </c:pt>
                <c:pt idx="11">
                  <c:v>150</c:v>
                </c:pt>
              </c:numCache>
            </c:numRef>
          </c:xVal>
          <c:yVal>
            <c:numRef>
              <c:f>Calcs!$D$72:$D$83</c:f>
              <c:numCache>
                <c:formatCode>General</c:formatCode>
                <c:ptCount val="12"/>
                <c:pt idx="0">
                  <c:v>103509.59999999999</c:v>
                </c:pt>
                <c:pt idx="1">
                  <c:v>99856</c:v>
                </c:pt>
                <c:pt idx="2">
                  <c:v>91126.25</c:v>
                </c:pt>
                <c:pt idx="3">
                  <c:v>82974</c:v>
                </c:pt>
                <c:pt idx="4">
                  <c:v>75399.25</c:v>
                </c:pt>
                <c:pt idx="5">
                  <c:v>68402</c:v>
                </c:pt>
                <c:pt idx="6">
                  <c:v>61982.25</c:v>
                </c:pt>
                <c:pt idx="7">
                  <c:v>56140</c:v>
                </c:pt>
                <c:pt idx="8">
                  <c:v>52704.031999999999</c:v>
                </c:pt>
                <c:pt idx="9">
                  <c:v>48931.05</c:v>
                </c:pt>
                <c:pt idx="10">
                  <c:v>46188</c:v>
                </c:pt>
                <c:pt idx="11">
                  <c:v>42078.25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888-4AE6-A525-C5E74D034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2699904"/>
        <c:axId val="982700384"/>
      </c:scatterChart>
      <c:valAx>
        <c:axId val="98269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in °F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700384"/>
        <c:crosses val="autoZero"/>
        <c:crossBetween val="midCat"/>
      </c:valAx>
      <c:valAx>
        <c:axId val="98270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in lbm/hr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99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180973</xdr:colOff>
      <xdr:row>1</xdr:row>
      <xdr:rowOff>109537</xdr:rowOff>
    </xdr:from>
    <xdr:to>
      <xdr:col>17</xdr:col>
      <xdr:colOff>381000</xdr:colOff>
      <xdr:row>33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30883-1825-0A20-BA70-E79929E88C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109536</xdr:colOff>
      <xdr:row>45</xdr:row>
      <xdr:rowOff>90487</xdr:rowOff>
    </xdr:from>
    <xdr:to>
      <xdr:col>15</xdr:col>
      <xdr:colOff>533399</xdr:colOff>
      <xdr:row>61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2BCAFA-022B-BC24-6B9F-C02F9B43C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4FDF-BDA5-4F91-9F8B-7E092081EFD2}">
  <sheetPr>
    <tabColor rgb="FF00B0F0"/>
    <pageSetUpPr fitToPage="1"/>
  </sheetPr>
  <dimension ref="A1:S83"/>
  <sheetViews>
    <sheetView tabSelected="1" workbookViewId="0">
      <selection activeCell="E10" sqref="E10"/>
    </sheetView>
  </sheetViews>
  <sheetFormatPr defaultRowHeight="15" x14ac:dyDescent="0.25"/>
  <cols>
    <col min="1" max="1" width="9.140625" customWidth="1"/>
    <col min="2" max="2" width="13.28515625" bestFit="1" customWidth="1"/>
    <col min="3" max="3" width="11.7109375" bestFit="1" customWidth="1"/>
    <col min="4" max="4" width="12.7109375" bestFit="1" customWidth="1"/>
    <col min="5" max="5" width="11.7109375" bestFit="1" customWidth="1"/>
  </cols>
  <sheetData>
    <row r="1" spans="1:7" ht="15.75" thickBot="1" x14ac:dyDescent="0.3">
      <c r="A1" s="34" t="s">
        <v>9</v>
      </c>
      <c r="B1" s="35"/>
      <c r="C1" s="35"/>
      <c r="D1" s="36"/>
    </row>
    <row r="2" spans="1:7" x14ac:dyDescent="0.25">
      <c r="A2" s="30" t="s">
        <v>10</v>
      </c>
      <c r="B2" s="31"/>
      <c r="C2" s="9">
        <v>1000</v>
      </c>
      <c r="D2" s="7" t="s">
        <v>16</v>
      </c>
    </row>
    <row r="3" spans="1:7" x14ac:dyDescent="0.25">
      <c r="A3" s="32" t="s">
        <v>11</v>
      </c>
      <c r="B3" s="33"/>
      <c r="C3" s="3">
        <v>10000</v>
      </c>
      <c r="D3" s="8" t="s">
        <v>12</v>
      </c>
      <c r="G3" s="5"/>
    </row>
    <row r="4" spans="1:7" x14ac:dyDescent="0.25">
      <c r="A4" s="32" t="s">
        <v>13</v>
      </c>
      <c r="B4" s="33"/>
      <c r="C4" s="6">
        <v>0.9</v>
      </c>
      <c r="D4" s="7"/>
    </row>
    <row r="5" spans="1:7" x14ac:dyDescent="0.25">
      <c r="A5" s="32" t="s">
        <v>14</v>
      </c>
      <c r="B5" s="33"/>
      <c r="C5" s="3">
        <v>215</v>
      </c>
      <c r="D5" s="8" t="s">
        <v>15</v>
      </c>
      <c r="F5" s="45"/>
    </row>
    <row r="7" spans="1:7" x14ac:dyDescent="0.25">
      <c r="A7" s="27" t="s">
        <v>23</v>
      </c>
      <c r="B7" s="28"/>
      <c r="C7" s="28"/>
      <c r="D7" s="28"/>
      <c r="E7" s="29"/>
    </row>
    <row r="8" spans="1:7" ht="17.25" x14ac:dyDescent="0.25">
      <c r="A8" s="16" t="s">
        <v>18</v>
      </c>
      <c r="B8" s="5" t="s">
        <v>47</v>
      </c>
      <c r="C8" s="4" t="s">
        <v>15</v>
      </c>
      <c r="D8" s="4" t="s">
        <v>45</v>
      </c>
      <c r="E8" s="14" t="s">
        <v>48</v>
      </c>
    </row>
    <row r="9" spans="1:7" x14ac:dyDescent="0.25">
      <c r="A9" s="11">
        <v>100</v>
      </c>
      <c r="B9" s="12">
        <f t="shared" ref="B9:B16" si="0">(A9*B10)/A10</f>
        <v>150000</v>
      </c>
      <c r="C9" s="45">
        <f t="shared" ref="C9:C16" si="1">(B9/93.11)/60</f>
        <v>26.849962410052626</v>
      </c>
      <c r="D9" s="12">
        <f t="shared" ref="D9:D16" si="2">(C9/7.48052)*60</f>
        <v>215.35905854180692</v>
      </c>
      <c r="E9" s="15">
        <f>D9*Table!$C$2*$C$4</f>
        <v>11026.792979551745</v>
      </c>
    </row>
    <row r="10" spans="1:7" x14ac:dyDescent="0.25">
      <c r="A10" s="11">
        <v>200</v>
      </c>
      <c r="B10" s="12">
        <f t="shared" si="0"/>
        <v>300000</v>
      </c>
      <c r="C10" s="45">
        <f t="shared" si="1"/>
        <v>53.699924820105252</v>
      </c>
      <c r="D10" s="12">
        <f t="shared" si="2"/>
        <v>430.71811708361383</v>
      </c>
      <c r="E10" s="15">
        <f>D10*Table!$C$2*$C$4</f>
        <v>22053.58595910349</v>
      </c>
    </row>
    <row r="11" spans="1:7" x14ac:dyDescent="0.25">
      <c r="A11" s="11">
        <v>300</v>
      </c>
      <c r="B11" s="12">
        <f t="shared" si="0"/>
        <v>450000</v>
      </c>
      <c r="C11" s="45">
        <f t="shared" si="1"/>
        <v>80.549887230157864</v>
      </c>
      <c r="D11" s="12">
        <f t="shared" si="2"/>
        <v>646.07717562542064</v>
      </c>
      <c r="E11" s="15">
        <f>D11*Table!$C$2*$C$4</f>
        <v>33080.378938655223</v>
      </c>
    </row>
    <row r="12" spans="1:7" x14ac:dyDescent="0.25">
      <c r="A12" s="11">
        <v>400</v>
      </c>
      <c r="B12" s="12">
        <f t="shared" si="0"/>
        <v>600000</v>
      </c>
      <c r="C12" s="45">
        <f t="shared" si="1"/>
        <v>107.3998496402105</v>
      </c>
      <c r="D12" s="12">
        <f t="shared" si="2"/>
        <v>861.43623416722767</v>
      </c>
      <c r="E12" s="15">
        <f>D12*Table!$C$2*$C$4</f>
        <v>44107.171918206979</v>
      </c>
    </row>
    <row r="13" spans="1:7" x14ac:dyDescent="0.25">
      <c r="A13" s="11">
        <v>500</v>
      </c>
      <c r="B13" s="12">
        <f t="shared" si="0"/>
        <v>750000</v>
      </c>
      <c r="C13" s="45">
        <f t="shared" si="1"/>
        <v>134.24981205026313</v>
      </c>
      <c r="D13" s="12">
        <f t="shared" si="2"/>
        <v>1076.7952927090346</v>
      </c>
      <c r="E13" s="15">
        <f>D13*Table!$C$2*$C$4</f>
        <v>55133.964897758713</v>
      </c>
    </row>
    <row r="14" spans="1:7" x14ac:dyDescent="0.25">
      <c r="A14" s="11">
        <v>600</v>
      </c>
      <c r="B14" s="12">
        <f t="shared" si="0"/>
        <v>900000</v>
      </c>
      <c r="C14" s="45">
        <f t="shared" si="1"/>
        <v>161.09977446031573</v>
      </c>
      <c r="D14" s="12">
        <f t="shared" si="2"/>
        <v>1292.1543512508413</v>
      </c>
      <c r="E14" s="15">
        <f>D14*Table!$C$2*$C$4</f>
        <v>66160.757877310447</v>
      </c>
    </row>
    <row r="15" spans="1:7" x14ac:dyDescent="0.25">
      <c r="A15" s="11">
        <v>700</v>
      </c>
      <c r="B15" s="12">
        <f t="shared" si="0"/>
        <v>1050000</v>
      </c>
      <c r="C15" s="45">
        <f t="shared" si="1"/>
        <v>187.94973687036838</v>
      </c>
      <c r="D15" s="12">
        <f t="shared" si="2"/>
        <v>1507.5134097926484</v>
      </c>
      <c r="E15" s="15">
        <f>D15*Table!$C$2*$C$4</f>
        <v>77187.550856862203</v>
      </c>
    </row>
    <row r="16" spans="1:7" x14ac:dyDescent="0.25">
      <c r="A16" s="11">
        <v>800</v>
      </c>
      <c r="B16" s="12">
        <f t="shared" si="0"/>
        <v>1200000</v>
      </c>
      <c r="C16" s="45">
        <f t="shared" si="1"/>
        <v>214.79969928042101</v>
      </c>
      <c r="D16" s="12">
        <f t="shared" si="2"/>
        <v>1722.8724683344553</v>
      </c>
      <c r="E16" s="15">
        <f>D16*Table!$C$2*$C$4</f>
        <v>88214.343836413958</v>
      </c>
    </row>
    <row r="17" spans="1:5" x14ac:dyDescent="0.25">
      <c r="A17" s="11">
        <v>900</v>
      </c>
      <c r="B17" s="12">
        <f>(A17*B18)/A18</f>
        <v>1350000</v>
      </c>
      <c r="C17" s="45">
        <f>(B17/93.11)/60</f>
        <v>241.64966169047364</v>
      </c>
      <c r="D17" s="12">
        <f>(C17/7.48052)*60</f>
        <v>1938.2315268762623</v>
      </c>
      <c r="E17" s="15">
        <f>D17*Table!$C$2*$C$4</f>
        <v>99241.136815965685</v>
      </c>
    </row>
    <row r="18" spans="1:5" x14ac:dyDescent="0.25">
      <c r="A18" s="13">
        <v>1000</v>
      </c>
      <c r="B18" s="44">
        <v>1500000</v>
      </c>
      <c r="C18" s="17">
        <f>(B18/93.11)/60</f>
        <v>268.49962410052626</v>
      </c>
      <c r="D18" s="17">
        <f>(C18/7.48052)*60</f>
        <v>2153.5905854180692</v>
      </c>
      <c r="E18" s="18">
        <f>D18*Table!$C$2*$C$4</f>
        <v>110267.92979551743</v>
      </c>
    </row>
    <row r="20" spans="1:5" x14ac:dyDescent="0.25">
      <c r="A20" s="27" t="s">
        <v>19</v>
      </c>
      <c r="B20" s="28"/>
      <c r="C20" s="28"/>
      <c r="D20" s="28"/>
      <c r="E20" s="29"/>
    </row>
    <row r="21" spans="1:5" ht="17.25" x14ac:dyDescent="0.25">
      <c r="A21" s="16" t="s">
        <v>18</v>
      </c>
      <c r="B21" s="5" t="s">
        <v>47</v>
      </c>
      <c r="C21" s="4" t="s">
        <v>15</v>
      </c>
      <c r="D21" s="4" t="s">
        <v>45</v>
      </c>
      <c r="E21" s="14" t="s">
        <v>48</v>
      </c>
    </row>
    <row r="22" spans="1:5" x14ac:dyDescent="0.25">
      <c r="A22" s="11">
        <v>100</v>
      </c>
      <c r="B22" s="12">
        <f t="shared" ref="B22:B29" si="3">(A22*B23)/A23</f>
        <v>150000</v>
      </c>
      <c r="C22" s="45">
        <f t="shared" ref="C22:C29" si="4">(B22/93.11)/60</f>
        <v>26.849962410052626</v>
      </c>
      <c r="D22" s="12">
        <f t="shared" ref="D22:D29" si="5">(C22/7.48052)*60</f>
        <v>215.35905854180692</v>
      </c>
      <c r="E22" s="15">
        <f>D22*Table!$C$73*$C$4</f>
        <v>6300.803047569354</v>
      </c>
    </row>
    <row r="23" spans="1:5" x14ac:dyDescent="0.25">
      <c r="A23" s="11">
        <v>200</v>
      </c>
      <c r="B23" s="12">
        <f t="shared" si="3"/>
        <v>300000</v>
      </c>
      <c r="C23" s="45">
        <f t="shared" si="4"/>
        <v>53.699924820105252</v>
      </c>
      <c r="D23" s="12">
        <f t="shared" si="5"/>
        <v>430.71811708361383</v>
      </c>
      <c r="E23" s="15">
        <f>D23*Table!$C$73*$C$4</f>
        <v>12601.606095138708</v>
      </c>
    </row>
    <row r="24" spans="1:5" x14ac:dyDescent="0.25">
      <c r="A24" s="11">
        <v>300</v>
      </c>
      <c r="B24" s="12">
        <f t="shared" si="3"/>
        <v>450000</v>
      </c>
      <c r="C24" s="45">
        <f t="shared" si="4"/>
        <v>80.549887230157864</v>
      </c>
      <c r="D24" s="12">
        <f t="shared" si="5"/>
        <v>646.07717562542064</v>
      </c>
      <c r="E24" s="15">
        <f>D24*Table!$C$73*$C$4</f>
        <v>18902.409142708057</v>
      </c>
    </row>
    <row r="25" spans="1:5" x14ac:dyDescent="0.25">
      <c r="A25" s="11">
        <v>400</v>
      </c>
      <c r="B25" s="12">
        <f t="shared" si="3"/>
        <v>600000</v>
      </c>
      <c r="C25" s="45">
        <f t="shared" si="4"/>
        <v>107.3998496402105</v>
      </c>
      <c r="D25" s="12">
        <f t="shared" si="5"/>
        <v>861.43623416722767</v>
      </c>
      <c r="E25" s="15">
        <f>D25*Table!$C$73*$C$4</f>
        <v>25203.212190277416</v>
      </c>
    </row>
    <row r="26" spans="1:5" x14ac:dyDescent="0.25">
      <c r="A26" s="11">
        <v>500</v>
      </c>
      <c r="B26" s="12">
        <f t="shared" si="3"/>
        <v>750000</v>
      </c>
      <c r="C26" s="45">
        <f t="shared" si="4"/>
        <v>134.24981205026313</v>
      </c>
      <c r="D26" s="12">
        <f t="shared" si="5"/>
        <v>1076.7952927090346</v>
      </c>
      <c r="E26" s="15">
        <f>D26*Table!$C$73*$C$4</f>
        <v>31504.015237846768</v>
      </c>
    </row>
    <row r="27" spans="1:5" x14ac:dyDescent="0.25">
      <c r="A27" s="11">
        <v>600</v>
      </c>
      <c r="B27" s="12">
        <f t="shared" si="3"/>
        <v>900000</v>
      </c>
      <c r="C27" s="45">
        <f t="shared" si="4"/>
        <v>161.09977446031573</v>
      </c>
      <c r="D27" s="12">
        <f t="shared" si="5"/>
        <v>1292.1543512508413</v>
      </c>
      <c r="E27" s="15">
        <f>D27*Table!$C$73*$C$4</f>
        <v>37804.818285416113</v>
      </c>
    </row>
    <row r="28" spans="1:5" x14ac:dyDescent="0.25">
      <c r="A28" s="11">
        <v>700</v>
      </c>
      <c r="B28" s="12">
        <f t="shared" si="3"/>
        <v>1050000</v>
      </c>
      <c r="C28" s="45">
        <f t="shared" si="4"/>
        <v>187.94973687036838</v>
      </c>
      <c r="D28" s="12">
        <f t="shared" si="5"/>
        <v>1507.5134097926484</v>
      </c>
      <c r="E28" s="15">
        <f>D28*Table!$C$73*$C$4</f>
        <v>44105.62133298548</v>
      </c>
    </row>
    <row r="29" spans="1:5" x14ac:dyDescent="0.25">
      <c r="A29" s="11">
        <v>800</v>
      </c>
      <c r="B29" s="12">
        <f t="shared" si="3"/>
        <v>1200000</v>
      </c>
      <c r="C29" s="45">
        <f t="shared" si="4"/>
        <v>214.79969928042101</v>
      </c>
      <c r="D29" s="12">
        <f t="shared" si="5"/>
        <v>1722.8724683344553</v>
      </c>
      <c r="E29" s="15">
        <f>D29*Table!$C$73*$C$4</f>
        <v>50406.424380554832</v>
      </c>
    </row>
    <row r="30" spans="1:5" x14ac:dyDescent="0.25">
      <c r="A30" s="11">
        <v>900</v>
      </c>
      <c r="B30" s="12">
        <f>(A30*B31)/A31</f>
        <v>1350000</v>
      </c>
      <c r="C30" s="45">
        <f>(B30/93.11)/60</f>
        <v>241.64966169047364</v>
      </c>
      <c r="D30" s="12">
        <f>(C30/7.48052)*60</f>
        <v>1938.2315268762623</v>
      </c>
      <c r="E30" s="15">
        <f>D30*Table!$C$73*$C$4</f>
        <v>56707.227428124184</v>
      </c>
    </row>
    <row r="31" spans="1:5" x14ac:dyDescent="0.25">
      <c r="A31" s="13">
        <v>1000</v>
      </c>
      <c r="B31" s="44">
        <v>1500000</v>
      </c>
      <c r="C31" s="17">
        <f>(B31/93.11)/60</f>
        <v>268.49962410052626</v>
      </c>
      <c r="D31" s="17">
        <f>(C31/7.48052)*60</f>
        <v>2153.5905854180692</v>
      </c>
      <c r="E31" s="18">
        <f>D31*Table!$C$73*$C$4</f>
        <v>63008.030475693537</v>
      </c>
    </row>
    <row r="33" spans="1:19" x14ac:dyDescent="0.25">
      <c r="A33" s="27" t="s">
        <v>20</v>
      </c>
      <c r="B33" s="28"/>
      <c r="C33" s="28"/>
      <c r="D33" s="28"/>
      <c r="E33" s="29"/>
    </row>
    <row r="34" spans="1:19" ht="17.25" x14ac:dyDescent="0.25">
      <c r="A34" s="16" t="s">
        <v>18</v>
      </c>
      <c r="B34" s="5" t="s">
        <v>47</v>
      </c>
      <c r="C34" s="4" t="s">
        <v>15</v>
      </c>
      <c r="D34" s="4" t="s">
        <v>45</v>
      </c>
      <c r="E34" s="14" t="s">
        <v>48</v>
      </c>
    </row>
    <row r="35" spans="1:19" x14ac:dyDescent="0.25">
      <c r="A35" s="11">
        <v>100</v>
      </c>
      <c r="B35" s="12">
        <f t="shared" ref="B35:B42" si="6">(A35*B36)/A36</f>
        <v>150000</v>
      </c>
      <c r="C35" s="45">
        <f t="shared" ref="C35:C42" si="7">(B35/93.11)/60</f>
        <v>26.849962410052626</v>
      </c>
      <c r="D35" s="12">
        <f t="shared" ref="D35:D42" si="8">(C35/7.48052)*60</f>
        <v>215.35905854180692</v>
      </c>
      <c r="E35" s="15">
        <f>D35*Table!$C$81*$C$4</f>
        <v>5973.2419195272651</v>
      </c>
    </row>
    <row r="36" spans="1:19" x14ac:dyDescent="0.25">
      <c r="A36" s="11">
        <v>200</v>
      </c>
      <c r="B36" s="12">
        <f t="shared" si="6"/>
        <v>300000</v>
      </c>
      <c r="C36" s="45">
        <f t="shared" si="7"/>
        <v>53.699924820105252</v>
      </c>
      <c r="D36" s="12">
        <f t="shared" si="8"/>
        <v>430.71811708361383</v>
      </c>
      <c r="E36" s="15">
        <f>D36*Table!$C$81*$C$4</f>
        <v>11946.48383905453</v>
      </c>
    </row>
    <row r="37" spans="1:19" x14ac:dyDescent="0.25">
      <c r="A37" s="11">
        <v>300</v>
      </c>
      <c r="B37" s="12">
        <f t="shared" si="6"/>
        <v>450000</v>
      </c>
      <c r="C37" s="45">
        <f t="shared" si="7"/>
        <v>80.549887230157864</v>
      </c>
      <c r="D37" s="12">
        <f t="shared" si="8"/>
        <v>646.07717562542064</v>
      </c>
      <c r="E37" s="15">
        <f>D37*Table!$C$81*$C$4</f>
        <v>17919.725758581793</v>
      </c>
      <c r="H37" s="37" t="s">
        <v>44</v>
      </c>
      <c r="I37" s="8"/>
      <c r="J37" s="39">
        <v>5</v>
      </c>
      <c r="K37" s="41"/>
      <c r="L37" s="41"/>
      <c r="N37" s="42" t="s">
        <v>29</v>
      </c>
      <c r="O37" s="43"/>
    </row>
    <row r="38" spans="1:19" x14ac:dyDescent="0.25">
      <c r="A38" s="11">
        <v>400</v>
      </c>
      <c r="B38" s="12">
        <f t="shared" si="6"/>
        <v>600000</v>
      </c>
      <c r="C38" s="45">
        <f t="shared" si="7"/>
        <v>107.3998496402105</v>
      </c>
      <c r="D38" s="12">
        <f t="shared" si="8"/>
        <v>861.43623416722767</v>
      </c>
      <c r="E38" s="15">
        <f>D38*Table!$C$81*$C$4</f>
        <v>23892.96767810906</v>
      </c>
      <c r="H38" s="40" t="s">
        <v>24</v>
      </c>
      <c r="I38" s="38">
        <v>2.7</v>
      </c>
      <c r="J38" s="8" t="s">
        <v>26</v>
      </c>
      <c r="K38" s="37">
        <f>I38/12</f>
        <v>0.22500000000000001</v>
      </c>
      <c r="L38" s="8" t="s">
        <v>27</v>
      </c>
      <c r="N38" s="37" t="s">
        <v>30</v>
      </c>
      <c r="O38" s="38">
        <f>K41*Table!C2</f>
        <v>114515.30165692659</v>
      </c>
      <c r="P38" s="8" t="s">
        <v>48</v>
      </c>
      <c r="R38">
        <f>((O38-E18)/O38)*100</f>
        <v>3.7089994087722475</v>
      </c>
      <c r="S38" t="s">
        <v>49</v>
      </c>
    </row>
    <row r="39" spans="1:19" x14ac:dyDescent="0.25">
      <c r="A39" s="11">
        <v>500</v>
      </c>
      <c r="B39" s="12">
        <f t="shared" si="6"/>
        <v>750000</v>
      </c>
      <c r="C39" s="45">
        <f t="shared" si="7"/>
        <v>134.24981205026313</v>
      </c>
      <c r="D39" s="12">
        <f t="shared" si="8"/>
        <v>1076.7952927090346</v>
      </c>
      <c r="E39" s="15">
        <f>D39*Table!$C$81*$C$4</f>
        <v>29866.209597636331</v>
      </c>
      <c r="H39" s="40" t="s">
        <v>25</v>
      </c>
      <c r="I39" s="37">
        <v>2.25</v>
      </c>
      <c r="J39" s="8" t="s">
        <v>26</v>
      </c>
      <c r="K39" s="37">
        <f>I39/12</f>
        <v>0.1875</v>
      </c>
      <c r="L39" s="8" t="s">
        <v>27</v>
      </c>
      <c r="N39" s="37" t="s">
        <v>31</v>
      </c>
      <c r="O39" s="38">
        <f>K41*Table!C73</f>
        <v>65435.01478728393</v>
      </c>
      <c r="P39" s="8" t="s">
        <v>48</v>
      </c>
      <c r="R39">
        <f>((O39-E31)/O39)*100</f>
        <v>3.7089994087722471</v>
      </c>
      <c r="S39" t="s">
        <v>49</v>
      </c>
    </row>
    <row r="40" spans="1:19" ht="17.25" x14ac:dyDescent="0.25">
      <c r="A40" s="11">
        <v>600</v>
      </c>
      <c r="B40" s="12">
        <f t="shared" si="6"/>
        <v>900000</v>
      </c>
      <c r="C40" s="45">
        <f t="shared" si="7"/>
        <v>161.09977446031573</v>
      </c>
      <c r="D40" s="12">
        <f t="shared" si="8"/>
        <v>1292.1543512508413</v>
      </c>
      <c r="E40" s="15">
        <f>D40*Table!$C$81*$C$4</f>
        <v>35839.451517163587</v>
      </c>
      <c r="H40" s="40" t="s">
        <v>28</v>
      </c>
      <c r="I40" s="37">
        <f>((K38/2)^2)*PI()*K39*J37</f>
        <v>3.727573314562109E-2</v>
      </c>
      <c r="J40" s="38" t="s">
        <v>35</v>
      </c>
      <c r="K40" s="38"/>
      <c r="L40" s="8"/>
      <c r="N40" s="37" t="s">
        <v>32</v>
      </c>
      <c r="O40" s="38">
        <f>K41*Table!C81</f>
        <v>62033.231380414545</v>
      </c>
      <c r="P40" s="8" t="s">
        <v>48</v>
      </c>
      <c r="R40">
        <f>((O40-E44)/O40)*100</f>
        <v>3.708999408772228</v>
      </c>
      <c r="S40" t="s">
        <v>49</v>
      </c>
    </row>
    <row r="41" spans="1:19" ht="17.25" x14ac:dyDescent="0.25">
      <c r="A41" s="11">
        <v>700</v>
      </c>
      <c r="B41" s="12">
        <f t="shared" si="6"/>
        <v>1050000</v>
      </c>
      <c r="C41" s="45">
        <f t="shared" si="7"/>
        <v>187.94973687036838</v>
      </c>
      <c r="D41" s="12">
        <f t="shared" si="8"/>
        <v>1507.5134097926484</v>
      </c>
      <c r="E41" s="15">
        <f>D41*Table!$C$81*$C$4</f>
        <v>41812.693436690854</v>
      </c>
      <c r="H41" s="40" t="s">
        <v>14</v>
      </c>
      <c r="I41" s="37">
        <f>C2*I40*C4</f>
        <v>33.548159831058982</v>
      </c>
      <c r="J41" s="8" t="s">
        <v>17</v>
      </c>
      <c r="K41" s="37">
        <f>I41*60</f>
        <v>2012.889589863539</v>
      </c>
      <c r="L41" s="8" t="s">
        <v>45</v>
      </c>
      <c r="N41" s="37" t="s">
        <v>33</v>
      </c>
      <c r="O41" s="38">
        <f>K41*Table!C87</f>
        <v>59573.480301601296</v>
      </c>
      <c r="P41" s="8" t="s">
        <v>48</v>
      </c>
      <c r="R41">
        <f>((O41-E57)/O41)*100</f>
        <v>3.7089994087722316</v>
      </c>
      <c r="S41" t="s">
        <v>49</v>
      </c>
    </row>
    <row r="42" spans="1:19" x14ac:dyDescent="0.25">
      <c r="A42" s="11">
        <v>800</v>
      </c>
      <c r="B42" s="12">
        <f t="shared" si="6"/>
        <v>1200000</v>
      </c>
      <c r="C42" s="45">
        <f t="shared" si="7"/>
        <v>214.79969928042101</v>
      </c>
      <c r="D42" s="12">
        <f t="shared" si="8"/>
        <v>1722.8724683344553</v>
      </c>
      <c r="E42" s="15">
        <f>D42*Table!$C$81*$C$4</f>
        <v>47785.93535621812</v>
      </c>
      <c r="I42" s="37">
        <f>K41*7.48052</f>
        <v>15057.460834766001</v>
      </c>
      <c r="J42" s="8" t="s">
        <v>46</v>
      </c>
      <c r="K42" s="46">
        <f>I42*93.11</f>
        <v>1402000.1783250624</v>
      </c>
      <c r="L42" s="8" t="s">
        <v>47</v>
      </c>
      <c r="N42" s="37" t="s">
        <v>34</v>
      </c>
      <c r="O42" s="38">
        <f>K41*Table!C97</f>
        <v>55869.763456252389</v>
      </c>
      <c r="P42" s="8" t="s">
        <v>48</v>
      </c>
      <c r="R42">
        <f>((O42-E70)/O42)*100</f>
        <v>3.7089994087722449</v>
      </c>
      <c r="S42" t="s">
        <v>49</v>
      </c>
    </row>
    <row r="43" spans="1:19" x14ac:dyDescent="0.25">
      <c r="A43" s="11">
        <v>900</v>
      </c>
      <c r="B43" s="12">
        <f>(A43*B44)/A44</f>
        <v>1350000</v>
      </c>
      <c r="C43" s="45">
        <f>(B43/93.11)/60</f>
        <v>241.64966169047364</v>
      </c>
      <c r="D43" s="12">
        <f>(C43/7.48052)*60</f>
        <v>1938.2315268762623</v>
      </c>
      <c r="E43" s="15">
        <f>D43*Table!$C$81*$C$4</f>
        <v>53759.177275745387</v>
      </c>
    </row>
    <row r="44" spans="1:19" ht="17.25" x14ac:dyDescent="0.25">
      <c r="A44" s="13">
        <v>1000</v>
      </c>
      <c r="B44" s="44">
        <v>1500000</v>
      </c>
      <c r="C44" s="17">
        <f>(B44/93.11)/60</f>
        <v>268.49962410052626</v>
      </c>
      <c r="D44" s="17">
        <f>(C44/7.48052)*60</f>
        <v>2153.5905854180692</v>
      </c>
      <c r="E44" s="18">
        <f>D44*Table!$C$81*$C$4</f>
        <v>59732.419195272661</v>
      </c>
      <c r="H44" s="37" t="s">
        <v>36</v>
      </c>
      <c r="I44" s="38"/>
      <c r="J44" s="38"/>
      <c r="K44" s="38"/>
      <c r="L44" s="8"/>
    </row>
    <row r="46" spans="1:19" x14ac:dyDescent="0.25">
      <c r="A46" s="27" t="s">
        <v>21</v>
      </c>
      <c r="B46" s="28"/>
      <c r="C46" s="28"/>
      <c r="D46" s="28"/>
      <c r="E46" s="29"/>
    </row>
    <row r="47" spans="1:19" ht="17.25" x14ac:dyDescent="0.25">
      <c r="A47" s="16" t="s">
        <v>18</v>
      </c>
      <c r="B47" s="5" t="s">
        <v>47</v>
      </c>
      <c r="C47" s="4" t="s">
        <v>15</v>
      </c>
      <c r="D47" s="4" t="s">
        <v>45</v>
      </c>
      <c r="E47" s="14" t="s">
        <v>48</v>
      </c>
    </row>
    <row r="48" spans="1:19" x14ac:dyDescent="0.25">
      <c r="A48" s="11">
        <v>100</v>
      </c>
      <c r="B48" s="12">
        <f t="shared" ref="B48:B55" si="9">(A48*B49)/A49</f>
        <v>150000</v>
      </c>
      <c r="C48" s="45">
        <f t="shared" ref="C48:C55" si="10">(B48/93.11)/60</f>
        <v>26.849962410052626</v>
      </c>
      <c r="D48" s="12">
        <f t="shared" ref="D48:D55" si="11">(C48/7.48052)*60</f>
        <v>215.35905854180692</v>
      </c>
      <c r="E48" s="15">
        <f>D48*Table!$C$87*$C$4</f>
        <v>5736.390026942986</v>
      </c>
    </row>
    <row r="49" spans="1:5" x14ac:dyDescent="0.25">
      <c r="A49" s="11">
        <v>200</v>
      </c>
      <c r="B49" s="12">
        <f t="shared" si="9"/>
        <v>300000</v>
      </c>
      <c r="C49" s="45">
        <f t="shared" si="10"/>
        <v>53.699924820105252</v>
      </c>
      <c r="D49" s="12">
        <f t="shared" si="11"/>
        <v>430.71811708361383</v>
      </c>
      <c r="E49" s="15">
        <f>D49*Table!$C$87*$C$4</f>
        <v>11472.780053885972</v>
      </c>
    </row>
    <row r="50" spans="1:5" x14ac:dyDescent="0.25">
      <c r="A50" s="11">
        <v>300</v>
      </c>
      <c r="B50" s="12">
        <f t="shared" si="9"/>
        <v>450000</v>
      </c>
      <c r="C50" s="45">
        <f t="shared" si="10"/>
        <v>80.549887230157864</v>
      </c>
      <c r="D50" s="12">
        <f t="shared" si="11"/>
        <v>646.07717562542064</v>
      </c>
      <c r="E50" s="15">
        <f>D50*Table!$C$87*$C$4</f>
        <v>17209.170080828953</v>
      </c>
    </row>
    <row r="51" spans="1:5" x14ac:dyDescent="0.25">
      <c r="A51" s="11">
        <v>400</v>
      </c>
      <c r="B51" s="12">
        <f t="shared" si="9"/>
        <v>600000</v>
      </c>
      <c r="C51" s="45">
        <f t="shared" si="10"/>
        <v>107.3998496402105</v>
      </c>
      <c r="D51" s="12">
        <f t="shared" si="11"/>
        <v>861.43623416722767</v>
      </c>
      <c r="E51" s="15">
        <f>D51*Table!$C$87*$C$4</f>
        <v>22945.560107771944</v>
      </c>
    </row>
    <row r="52" spans="1:5" x14ac:dyDescent="0.25">
      <c r="A52" s="11">
        <v>500</v>
      </c>
      <c r="B52" s="12">
        <f t="shared" si="9"/>
        <v>750000</v>
      </c>
      <c r="C52" s="45">
        <f t="shared" si="10"/>
        <v>134.24981205026313</v>
      </c>
      <c r="D52" s="12">
        <f t="shared" si="11"/>
        <v>1076.7952927090346</v>
      </c>
      <c r="E52" s="15">
        <f>D52*Table!$C$87*$C$4</f>
        <v>28681.950134714931</v>
      </c>
    </row>
    <row r="53" spans="1:5" x14ac:dyDescent="0.25">
      <c r="A53" s="11">
        <v>600</v>
      </c>
      <c r="B53" s="12">
        <f t="shared" si="9"/>
        <v>900000</v>
      </c>
      <c r="C53" s="45">
        <f t="shared" si="10"/>
        <v>161.09977446031573</v>
      </c>
      <c r="D53" s="12">
        <f t="shared" si="11"/>
        <v>1292.1543512508413</v>
      </c>
      <c r="E53" s="15">
        <f>D53*Table!$C$87*$C$4</f>
        <v>34418.340161657907</v>
      </c>
    </row>
    <row r="54" spans="1:5" x14ac:dyDescent="0.25">
      <c r="A54" s="11">
        <v>700</v>
      </c>
      <c r="B54" s="12">
        <f t="shared" si="9"/>
        <v>1050000</v>
      </c>
      <c r="C54" s="45">
        <f t="shared" si="10"/>
        <v>187.94973687036838</v>
      </c>
      <c r="D54" s="12">
        <f t="shared" si="11"/>
        <v>1507.5134097926484</v>
      </c>
      <c r="E54" s="15">
        <f>D54*Table!$C$87*$C$4</f>
        <v>40154.730188600901</v>
      </c>
    </row>
    <row r="55" spans="1:5" x14ac:dyDescent="0.25">
      <c r="A55" s="11">
        <v>800</v>
      </c>
      <c r="B55" s="12">
        <f t="shared" si="9"/>
        <v>1200000</v>
      </c>
      <c r="C55" s="45">
        <f t="shared" si="10"/>
        <v>214.79969928042101</v>
      </c>
      <c r="D55" s="12">
        <f t="shared" si="11"/>
        <v>1722.8724683344553</v>
      </c>
      <c r="E55" s="15">
        <f>D55*Table!$C$87*$C$4</f>
        <v>45891.120215543888</v>
      </c>
    </row>
    <row r="56" spans="1:5" x14ac:dyDescent="0.25">
      <c r="A56" s="11">
        <v>900</v>
      </c>
      <c r="B56" s="12">
        <f>(A56*B57)/A57</f>
        <v>1350000</v>
      </c>
      <c r="C56" s="45">
        <f>(B56/93.11)/60</f>
        <v>241.64966169047364</v>
      </c>
      <c r="D56" s="12">
        <f>(C56/7.48052)*60</f>
        <v>1938.2315268762623</v>
      </c>
      <c r="E56" s="15">
        <f>D56*Table!$C$87*$C$4</f>
        <v>51627.510242486867</v>
      </c>
    </row>
    <row r="57" spans="1:5" x14ac:dyDescent="0.25">
      <c r="A57" s="13">
        <v>1000</v>
      </c>
      <c r="B57" s="44">
        <v>1500000</v>
      </c>
      <c r="C57" s="17">
        <f>(B57/93.11)/60</f>
        <v>268.49962410052626</v>
      </c>
      <c r="D57" s="17">
        <f>(C57/7.48052)*60</f>
        <v>2153.5905854180692</v>
      </c>
      <c r="E57" s="18">
        <f>D57*Table!$C$87*$C$4</f>
        <v>57363.900269429862</v>
      </c>
    </row>
    <row r="59" spans="1:5" x14ac:dyDescent="0.25">
      <c r="A59" s="27" t="s">
        <v>22</v>
      </c>
      <c r="B59" s="28"/>
      <c r="C59" s="28"/>
      <c r="D59" s="28"/>
      <c r="E59" s="29"/>
    </row>
    <row r="60" spans="1:5" ht="17.25" x14ac:dyDescent="0.25">
      <c r="A60" s="16" t="s">
        <v>18</v>
      </c>
      <c r="B60" s="5" t="s">
        <v>47</v>
      </c>
      <c r="C60" s="4" t="s">
        <v>15</v>
      </c>
      <c r="D60" s="4" t="s">
        <v>45</v>
      </c>
      <c r="E60" s="14" t="s">
        <v>48</v>
      </c>
    </row>
    <row r="61" spans="1:5" x14ac:dyDescent="0.25">
      <c r="A61" s="11">
        <v>100</v>
      </c>
      <c r="B61" s="12">
        <f t="shared" ref="B61:B68" si="12">(A61*B62)/A62</f>
        <v>150000</v>
      </c>
      <c r="C61" s="45">
        <f t="shared" ref="C61:C68" si="13">(B61/93.11)/60</f>
        <v>26.849962410052626</v>
      </c>
      <c r="D61" s="12">
        <f t="shared" ref="D61:D68" si="14">(C61/7.48052)*60</f>
        <v>215.35905854180692</v>
      </c>
      <c r="E61" s="15">
        <f>D61*Table!$C$97*$C$4</f>
        <v>5379.7554259977533</v>
      </c>
    </row>
    <row r="62" spans="1:5" x14ac:dyDescent="0.25">
      <c r="A62" s="11">
        <v>200</v>
      </c>
      <c r="B62" s="12">
        <f t="shared" si="12"/>
        <v>300000</v>
      </c>
      <c r="C62" s="45">
        <f t="shared" si="13"/>
        <v>53.699924820105252</v>
      </c>
      <c r="D62" s="12">
        <f t="shared" si="14"/>
        <v>430.71811708361383</v>
      </c>
      <c r="E62" s="15">
        <f>D62*Table!$C$97*$C$4</f>
        <v>10759.510851995507</v>
      </c>
    </row>
    <row r="63" spans="1:5" x14ac:dyDescent="0.25">
      <c r="A63" s="11">
        <v>300</v>
      </c>
      <c r="B63" s="12">
        <f t="shared" si="12"/>
        <v>450000</v>
      </c>
      <c r="C63" s="45">
        <f>(B63/93.11)/60</f>
        <v>80.549887230157864</v>
      </c>
      <c r="D63" s="12">
        <f t="shared" si="14"/>
        <v>646.07717562542064</v>
      </c>
      <c r="E63" s="15">
        <f>D63*Table!$C$97*$C$4</f>
        <v>16139.26627799326</v>
      </c>
    </row>
    <row r="64" spans="1:5" x14ac:dyDescent="0.25">
      <c r="A64" s="11">
        <v>400</v>
      </c>
      <c r="B64" s="12">
        <f t="shared" si="12"/>
        <v>600000</v>
      </c>
      <c r="C64" s="45">
        <f t="shared" si="13"/>
        <v>107.3998496402105</v>
      </c>
      <c r="D64" s="12">
        <f t="shared" si="14"/>
        <v>861.43623416722767</v>
      </c>
      <c r="E64" s="15">
        <f>D64*Table!$C$97*$C$4</f>
        <v>21519.021703991013</v>
      </c>
    </row>
    <row r="65" spans="1:5" x14ac:dyDescent="0.25">
      <c r="A65" s="11">
        <v>500</v>
      </c>
      <c r="B65" s="12">
        <f t="shared" si="12"/>
        <v>750000</v>
      </c>
      <c r="C65" s="45">
        <f t="shared" si="13"/>
        <v>134.24981205026313</v>
      </c>
      <c r="D65" s="12">
        <f t="shared" si="14"/>
        <v>1076.7952927090346</v>
      </c>
      <c r="E65" s="15">
        <f>D65*Table!$C$97*$C$4</f>
        <v>26898.777129988768</v>
      </c>
    </row>
    <row r="66" spans="1:5" x14ac:dyDescent="0.25">
      <c r="A66" s="11">
        <v>600</v>
      </c>
      <c r="B66" s="12">
        <f t="shared" si="12"/>
        <v>900000</v>
      </c>
      <c r="C66" s="45">
        <f t="shared" si="13"/>
        <v>161.09977446031573</v>
      </c>
      <c r="D66" s="12">
        <f t="shared" si="14"/>
        <v>1292.1543512508413</v>
      </c>
      <c r="E66" s="15">
        <f>D66*Table!$C$97*$C$4</f>
        <v>32278.53255598652</v>
      </c>
    </row>
    <row r="67" spans="1:5" x14ac:dyDescent="0.25">
      <c r="A67" s="11">
        <v>700</v>
      </c>
      <c r="B67" s="12">
        <f t="shared" si="12"/>
        <v>1050000</v>
      </c>
      <c r="C67" s="45">
        <f t="shared" si="13"/>
        <v>187.94973687036838</v>
      </c>
      <c r="D67" s="12">
        <f t="shared" si="14"/>
        <v>1507.5134097926484</v>
      </c>
      <c r="E67" s="15">
        <f>D67*Table!$C$97*$C$4</f>
        <v>37658.287981984278</v>
      </c>
    </row>
    <row r="68" spans="1:5" x14ac:dyDescent="0.25">
      <c r="A68" s="11">
        <v>800</v>
      </c>
      <c r="B68" s="12">
        <f t="shared" si="12"/>
        <v>1200000</v>
      </c>
      <c r="C68" s="45">
        <f t="shared" si="13"/>
        <v>214.79969928042101</v>
      </c>
      <c r="D68" s="12">
        <f t="shared" si="14"/>
        <v>1722.8724683344553</v>
      </c>
      <c r="E68" s="15">
        <f>D68*Table!$C$97*$C$4</f>
        <v>43038.043407982026</v>
      </c>
    </row>
    <row r="69" spans="1:5" x14ac:dyDescent="0.25">
      <c r="A69" s="11">
        <v>900</v>
      </c>
      <c r="B69" s="12">
        <f>(A69*B70)/A70</f>
        <v>1350000</v>
      </c>
      <c r="C69" s="45">
        <f>(B69/93.11)/60</f>
        <v>241.64966169047364</v>
      </c>
      <c r="D69" s="12">
        <f>(C69/7.48052)*60</f>
        <v>1938.2315268762623</v>
      </c>
      <c r="E69" s="15">
        <f>D69*Table!$C$97*$C$4</f>
        <v>48417.798833979781</v>
      </c>
    </row>
    <row r="70" spans="1:5" x14ac:dyDescent="0.25">
      <c r="A70" s="13">
        <v>1000</v>
      </c>
      <c r="B70" s="44">
        <v>1500000</v>
      </c>
      <c r="C70" s="17">
        <f>(B70/93.11)/60</f>
        <v>268.49962410052626</v>
      </c>
      <c r="D70" s="17">
        <f>(C70/7.48052)*60</f>
        <v>2153.5905854180692</v>
      </c>
      <c r="E70" s="18">
        <f>D70*Table!$C$97*$C$4</f>
        <v>53797.554259977536</v>
      </c>
    </row>
    <row r="72" spans="1:5" x14ac:dyDescent="0.25">
      <c r="A72">
        <v>-320</v>
      </c>
      <c r="C72">
        <v>-320</v>
      </c>
      <c r="D72">
        <f t="shared" ref="D72:D82" si="15">(0.1155*(C72^2))-(111.07*C72)+56140</f>
        <v>103509.59999999999</v>
      </c>
    </row>
    <row r="73" spans="1:5" x14ac:dyDescent="0.25">
      <c r="A73">
        <v>32</v>
      </c>
      <c r="C73">
        <v>-300</v>
      </c>
      <c r="D73">
        <f t="shared" si="15"/>
        <v>99856</v>
      </c>
    </row>
    <row r="74" spans="1:5" x14ac:dyDescent="0.25">
      <c r="A74">
        <v>70</v>
      </c>
      <c r="C74">
        <v>-250</v>
      </c>
      <c r="D74">
        <f t="shared" si="15"/>
        <v>91126.25</v>
      </c>
    </row>
    <row r="75" spans="1:5" x14ac:dyDescent="0.25">
      <c r="A75">
        <v>100</v>
      </c>
      <c r="C75">
        <v>-200</v>
      </c>
      <c r="D75">
        <f t="shared" si="15"/>
        <v>82974</v>
      </c>
    </row>
    <row r="76" spans="1:5" x14ac:dyDescent="0.25">
      <c r="A76">
        <v>150</v>
      </c>
      <c r="C76">
        <v>-150</v>
      </c>
      <c r="D76">
        <f t="shared" si="15"/>
        <v>75399.25</v>
      </c>
    </row>
    <row r="77" spans="1:5" x14ac:dyDescent="0.25">
      <c r="C77">
        <v>-100</v>
      </c>
      <c r="D77">
        <f t="shared" si="15"/>
        <v>68402</v>
      </c>
    </row>
    <row r="78" spans="1:5" x14ac:dyDescent="0.25">
      <c r="C78">
        <v>-50</v>
      </c>
      <c r="D78">
        <f t="shared" si="15"/>
        <v>61982.25</v>
      </c>
    </row>
    <row r="79" spans="1:5" x14ac:dyDescent="0.25">
      <c r="C79">
        <v>0</v>
      </c>
      <c r="D79">
        <f t="shared" si="15"/>
        <v>56140</v>
      </c>
    </row>
    <row r="80" spans="1:5" x14ac:dyDescent="0.25">
      <c r="C80">
        <v>32</v>
      </c>
      <c r="D80">
        <f t="shared" si="15"/>
        <v>52704.031999999999</v>
      </c>
    </row>
    <row r="81" spans="3:4" x14ac:dyDescent="0.25">
      <c r="C81">
        <v>70</v>
      </c>
      <c r="D81">
        <f t="shared" si="15"/>
        <v>48931.05</v>
      </c>
    </row>
    <row r="82" spans="3:4" x14ac:dyDescent="0.25">
      <c r="C82">
        <v>100</v>
      </c>
      <c r="D82">
        <f t="shared" si="15"/>
        <v>46188</v>
      </c>
    </row>
    <row r="83" spans="3:4" x14ac:dyDescent="0.25">
      <c r="C83">
        <v>150</v>
      </c>
      <c r="D83">
        <f>(0.1155*(C83^2))-(111.07*C83)+56140</f>
        <v>42078.25</v>
      </c>
    </row>
  </sheetData>
  <mergeCells count="10">
    <mergeCell ref="A1:D1"/>
    <mergeCell ref="A7:E7"/>
    <mergeCell ref="A20:E20"/>
    <mergeCell ref="A33:E33"/>
    <mergeCell ref="A46:E46"/>
    <mergeCell ref="A2:B2"/>
    <mergeCell ref="A3:B3"/>
    <mergeCell ref="A4:B4"/>
    <mergeCell ref="A5:B5"/>
    <mergeCell ref="A59:E59"/>
  </mergeCells>
  <pageMargins left="0.7" right="0.7" top="0.75" bottom="0.75" header="0.3" footer="0.3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49A3D-4F0D-462F-B11D-32C4C789E47B}">
  <sheetPr>
    <tabColor rgb="FF7030A0"/>
  </sheetPr>
  <dimension ref="A1:AA97"/>
  <sheetViews>
    <sheetView workbookViewId="0">
      <selection activeCell="H7" sqref="H7"/>
    </sheetView>
  </sheetViews>
  <sheetFormatPr defaultRowHeight="15" x14ac:dyDescent="0.25"/>
  <cols>
    <col min="1" max="2" width="9.140625" style="5"/>
    <col min="3" max="3" width="9.140625" style="5" customWidth="1"/>
    <col min="4" max="4" width="12.42578125" style="5" bestFit="1" customWidth="1"/>
    <col min="5" max="5" width="12" style="5" bestFit="1" customWidth="1"/>
    <col min="9" max="9" width="6.140625" bestFit="1" customWidth="1"/>
    <col min="10" max="12" width="6.42578125" bestFit="1" customWidth="1"/>
    <col min="13" max="27" width="6.42578125" customWidth="1"/>
  </cols>
  <sheetData>
    <row r="1" spans="1:8" ht="15.75" thickBot="1" x14ac:dyDescent="0.3">
      <c r="A1" s="2" t="s">
        <v>4</v>
      </c>
      <c r="B1" s="2" t="s">
        <v>5</v>
      </c>
      <c r="C1" s="2" t="s">
        <v>6</v>
      </c>
      <c r="D1" s="2" t="s">
        <v>7</v>
      </c>
      <c r="E1" s="10" t="s">
        <v>8</v>
      </c>
    </row>
    <row r="2" spans="1:8" x14ac:dyDescent="0.25">
      <c r="A2" s="1">
        <v>-320</v>
      </c>
      <c r="B2" s="1">
        <v>10000</v>
      </c>
      <c r="C2" s="1">
        <v>56.890999999999998</v>
      </c>
      <c r="D2" s="1" t="s">
        <v>0</v>
      </c>
      <c r="E2" s="1" t="s">
        <v>1</v>
      </c>
    </row>
    <row r="3" spans="1:8" x14ac:dyDescent="0.25">
      <c r="A3" s="1">
        <v>-315</v>
      </c>
      <c r="B3" s="1">
        <v>10000</v>
      </c>
      <c r="C3" s="1">
        <v>56.447000000000003</v>
      </c>
      <c r="D3" s="1" t="s">
        <v>0</v>
      </c>
      <c r="E3" s="1" t="s">
        <v>1</v>
      </c>
    </row>
    <row r="4" spans="1:8" x14ac:dyDescent="0.25">
      <c r="A4" s="1">
        <v>-310</v>
      </c>
      <c r="B4" s="1">
        <v>10000</v>
      </c>
      <c r="C4" s="1">
        <v>56.005000000000003</v>
      </c>
      <c r="D4" s="1" t="s">
        <v>0</v>
      </c>
      <c r="E4" s="1" t="s">
        <v>1</v>
      </c>
    </row>
    <row r="5" spans="1:8" x14ac:dyDescent="0.25">
      <c r="A5" s="1">
        <v>-305</v>
      </c>
      <c r="B5" s="1">
        <v>10000</v>
      </c>
      <c r="C5" s="1">
        <v>55.564</v>
      </c>
      <c r="D5" s="1" t="s">
        <v>0</v>
      </c>
      <c r="E5" s="1" t="s">
        <v>1</v>
      </c>
    </row>
    <row r="6" spans="1:8" x14ac:dyDescent="0.25">
      <c r="A6" s="1">
        <v>-300</v>
      </c>
      <c r="B6" s="1">
        <v>10000</v>
      </c>
      <c r="C6" s="1">
        <v>55.125</v>
      </c>
      <c r="D6" s="1" t="s">
        <v>0</v>
      </c>
      <c r="E6" s="1" t="s">
        <v>1</v>
      </c>
    </row>
    <row r="7" spans="1:8" x14ac:dyDescent="0.25">
      <c r="A7" s="1">
        <v>-295</v>
      </c>
      <c r="B7" s="1">
        <v>10000</v>
      </c>
      <c r="C7" s="1">
        <v>54.688000000000002</v>
      </c>
      <c r="D7" s="1" t="s">
        <v>0</v>
      </c>
      <c r="E7" s="1" t="s">
        <v>1</v>
      </c>
    </row>
    <row r="8" spans="1:8" x14ac:dyDescent="0.25">
      <c r="A8" s="1">
        <v>-290</v>
      </c>
      <c r="B8" s="1">
        <v>10000</v>
      </c>
      <c r="C8" s="1">
        <v>54.253</v>
      </c>
      <c r="D8" s="1" t="s">
        <v>0</v>
      </c>
      <c r="E8" s="1" t="s">
        <v>1</v>
      </c>
    </row>
    <row r="9" spans="1:8" x14ac:dyDescent="0.25">
      <c r="A9" s="1">
        <v>-285</v>
      </c>
      <c r="B9" s="1">
        <v>10000</v>
      </c>
      <c r="C9" s="1">
        <v>53.819000000000003</v>
      </c>
      <c r="D9" s="1" t="s">
        <v>0</v>
      </c>
      <c r="E9" s="1" t="s">
        <v>1</v>
      </c>
    </row>
    <row r="10" spans="1:8" x14ac:dyDescent="0.25">
      <c r="A10" s="1">
        <v>-280</v>
      </c>
      <c r="B10" s="1">
        <v>10000</v>
      </c>
      <c r="C10" s="1">
        <v>53.387999999999998</v>
      </c>
      <c r="D10" s="1" t="s">
        <v>0</v>
      </c>
      <c r="E10" s="1" t="s">
        <v>1</v>
      </c>
    </row>
    <row r="11" spans="1:8" x14ac:dyDescent="0.25">
      <c r="A11" s="1">
        <v>-275</v>
      </c>
      <c r="B11" s="1">
        <v>10000</v>
      </c>
      <c r="C11" s="1">
        <v>52.96</v>
      </c>
      <c r="D11" s="1" t="s">
        <v>0</v>
      </c>
      <c r="E11" s="1" t="s">
        <v>1</v>
      </c>
    </row>
    <row r="12" spans="1:8" x14ac:dyDescent="0.25">
      <c r="A12" s="1">
        <v>-270</v>
      </c>
      <c r="B12" s="1">
        <v>10000</v>
      </c>
      <c r="C12" s="1">
        <v>52.533000000000001</v>
      </c>
      <c r="D12" s="1" t="s">
        <v>0</v>
      </c>
      <c r="E12" s="1" t="s">
        <v>1</v>
      </c>
    </row>
    <row r="13" spans="1:8" x14ac:dyDescent="0.25">
      <c r="A13" s="1">
        <v>-265</v>
      </c>
      <c r="B13" s="1">
        <v>10000</v>
      </c>
      <c r="C13" s="1">
        <v>52.109000000000002</v>
      </c>
      <c r="D13" s="1" t="s">
        <v>0</v>
      </c>
      <c r="E13" s="1" t="s">
        <v>1</v>
      </c>
    </row>
    <row r="14" spans="1:8" x14ac:dyDescent="0.25">
      <c r="A14" s="1">
        <v>-260</v>
      </c>
      <c r="B14" s="1">
        <v>10000</v>
      </c>
      <c r="C14" s="1">
        <v>51.688000000000002</v>
      </c>
      <c r="D14" s="1" t="s">
        <v>0</v>
      </c>
      <c r="E14" s="1" t="s">
        <v>1</v>
      </c>
    </row>
    <row r="15" spans="1:8" x14ac:dyDescent="0.25">
      <c r="A15" s="1">
        <v>-255</v>
      </c>
      <c r="B15" s="1">
        <v>10000</v>
      </c>
      <c r="C15" s="1">
        <v>51.268999999999998</v>
      </c>
      <c r="D15" s="1" t="s">
        <v>0</v>
      </c>
      <c r="E15" s="1" t="s">
        <v>1</v>
      </c>
    </row>
    <row r="16" spans="1:8" x14ac:dyDescent="0.25">
      <c r="A16" s="1">
        <v>-250</v>
      </c>
      <c r="B16" s="1">
        <v>10000</v>
      </c>
      <c r="C16" s="1">
        <v>50.853000000000002</v>
      </c>
      <c r="D16" s="1" t="s">
        <v>0</v>
      </c>
      <c r="E16" s="1" t="s">
        <v>1</v>
      </c>
      <c r="H16" t="s">
        <v>43</v>
      </c>
    </row>
    <row r="17" spans="1:27" x14ac:dyDescent="0.25">
      <c r="A17" s="1">
        <v>-245</v>
      </c>
      <c r="B17" s="1">
        <v>10000</v>
      </c>
      <c r="C17" s="1">
        <v>50.44</v>
      </c>
      <c r="D17" s="1" t="s">
        <v>0</v>
      </c>
      <c r="E17" s="1" t="s">
        <v>1</v>
      </c>
      <c r="H17" s="21">
        <v>1000</v>
      </c>
      <c r="I17" s="23" t="s">
        <v>38</v>
      </c>
      <c r="J17" s="25" t="s">
        <v>1</v>
      </c>
      <c r="K17" s="25" t="s">
        <v>1</v>
      </c>
      <c r="L17" s="25" t="s">
        <v>1</v>
      </c>
      <c r="M17" s="25" t="s">
        <v>1</v>
      </c>
      <c r="N17" s="26" t="s">
        <v>37</v>
      </c>
      <c r="O17" s="26" t="s">
        <v>37</v>
      </c>
      <c r="P17" s="26" t="s">
        <v>37</v>
      </c>
      <c r="Q17" s="26" t="s">
        <v>37</v>
      </c>
      <c r="R17" s="26" t="s">
        <v>37</v>
      </c>
      <c r="S17" s="26" t="s">
        <v>37</v>
      </c>
      <c r="T17" s="26" t="s">
        <v>37</v>
      </c>
      <c r="U17" s="26" t="s">
        <v>37</v>
      </c>
      <c r="V17" s="26" t="s">
        <v>37</v>
      </c>
      <c r="W17" s="26" t="s">
        <v>37</v>
      </c>
      <c r="X17" s="26" t="s">
        <v>37</v>
      </c>
      <c r="Y17" s="26" t="s">
        <v>37</v>
      </c>
      <c r="Z17" s="26" t="s">
        <v>37</v>
      </c>
      <c r="AA17" s="26" t="s">
        <v>37</v>
      </c>
    </row>
    <row r="18" spans="1:27" x14ac:dyDescent="0.25">
      <c r="A18" s="1">
        <v>-240</v>
      </c>
      <c r="B18" s="1">
        <v>10000</v>
      </c>
      <c r="C18" s="1">
        <v>50.029000000000003</v>
      </c>
      <c r="D18" s="1" t="s">
        <v>0</v>
      </c>
      <c r="E18" s="1" t="s">
        <v>1</v>
      </c>
      <c r="H18" s="21">
        <v>900</v>
      </c>
      <c r="I18" s="23" t="s">
        <v>38</v>
      </c>
      <c r="J18" s="25" t="s">
        <v>1</v>
      </c>
      <c r="K18" s="25" t="s">
        <v>1</v>
      </c>
      <c r="L18" s="25" t="s">
        <v>1</v>
      </c>
      <c r="M18" s="25" t="s">
        <v>1</v>
      </c>
      <c r="N18" s="26" t="s">
        <v>37</v>
      </c>
      <c r="O18" s="26" t="s">
        <v>37</v>
      </c>
      <c r="P18" s="26" t="s">
        <v>37</v>
      </c>
      <c r="Q18" s="26" t="s">
        <v>37</v>
      </c>
      <c r="R18" s="26" t="s">
        <v>37</v>
      </c>
      <c r="S18" s="26" t="s">
        <v>37</v>
      </c>
      <c r="T18" s="26" t="s">
        <v>37</v>
      </c>
      <c r="U18" s="26" t="s">
        <v>37</v>
      </c>
      <c r="V18" s="26" t="s">
        <v>37</v>
      </c>
      <c r="W18" s="26" t="s">
        <v>37</v>
      </c>
      <c r="X18" s="26" t="s">
        <v>37</v>
      </c>
      <c r="Y18" s="26" t="s">
        <v>37</v>
      </c>
      <c r="Z18" s="26" t="s">
        <v>37</v>
      </c>
      <c r="AA18" s="26" t="s">
        <v>37</v>
      </c>
    </row>
    <row r="19" spans="1:27" x14ac:dyDescent="0.25">
      <c r="A19" s="1">
        <v>-235</v>
      </c>
      <c r="B19" s="1">
        <v>10000</v>
      </c>
      <c r="C19" s="1">
        <v>49.621000000000002</v>
      </c>
      <c r="D19" s="1" t="s">
        <v>0</v>
      </c>
      <c r="E19" s="1" t="s">
        <v>1</v>
      </c>
      <c r="H19" s="21">
        <v>800</v>
      </c>
      <c r="I19" s="23" t="s">
        <v>38</v>
      </c>
      <c r="J19" s="25" t="s">
        <v>1</v>
      </c>
      <c r="K19" s="25" t="s">
        <v>1</v>
      </c>
      <c r="L19" s="25" t="s">
        <v>1</v>
      </c>
      <c r="M19" s="25" t="s">
        <v>1</v>
      </c>
      <c r="N19" s="26" t="s">
        <v>37</v>
      </c>
      <c r="O19" s="26" t="s">
        <v>37</v>
      </c>
      <c r="P19" s="26" t="s">
        <v>37</v>
      </c>
      <c r="Q19" s="26" t="s">
        <v>37</v>
      </c>
      <c r="R19" s="26" t="s">
        <v>37</v>
      </c>
      <c r="S19" s="26" t="s">
        <v>37</v>
      </c>
      <c r="T19" s="26" t="s">
        <v>37</v>
      </c>
      <c r="U19" s="26" t="s">
        <v>37</v>
      </c>
      <c r="V19" s="26" t="s">
        <v>37</v>
      </c>
      <c r="W19" s="26" t="s">
        <v>37</v>
      </c>
      <c r="X19" s="26" t="s">
        <v>37</v>
      </c>
      <c r="Y19" s="26" t="s">
        <v>37</v>
      </c>
      <c r="Z19" s="26" t="s">
        <v>37</v>
      </c>
      <c r="AA19" s="26" t="s">
        <v>37</v>
      </c>
    </row>
    <row r="20" spans="1:27" x14ac:dyDescent="0.25">
      <c r="A20" s="1">
        <v>-230</v>
      </c>
      <c r="B20" s="1">
        <v>10000</v>
      </c>
      <c r="C20" s="1">
        <v>49.216999999999999</v>
      </c>
      <c r="D20" s="1" t="s">
        <v>2</v>
      </c>
      <c r="E20" s="1" t="s">
        <v>3</v>
      </c>
      <c r="H20" s="21">
        <v>700</v>
      </c>
      <c r="I20" s="23" t="s">
        <v>38</v>
      </c>
      <c r="J20" s="25" t="s">
        <v>1</v>
      </c>
      <c r="K20" s="25" t="s">
        <v>1</v>
      </c>
      <c r="L20" s="25" t="s">
        <v>1</v>
      </c>
      <c r="M20" s="25" t="s">
        <v>1</v>
      </c>
      <c r="N20" s="26" t="s">
        <v>37</v>
      </c>
      <c r="O20" s="26" t="s">
        <v>37</v>
      </c>
      <c r="P20" s="26" t="s">
        <v>37</v>
      </c>
      <c r="Q20" s="26" t="s">
        <v>37</v>
      </c>
      <c r="R20" s="26" t="s">
        <v>37</v>
      </c>
      <c r="S20" s="26" t="s">
        <v>37</v>
      </c>
      <c r="T20" s="26" t="s">
        <v>37</v>
      </c>
      <c r="U20" s="26" t="s">
        <v>37</v>
      </c>
      <c r="V20" s="26" t="s">
        <v>37</v>
      </c>
      <c r="W20" s="26" t="s">
        <v>37</v>
      </c>
      <c r="X20" s="26" t="s">
        <v>37</v>
      </c>
      <c r="Y20" s="26" t="s">
        <v>37</v>
      </c>
      <c r="Z20" s="26" t="s">
        <v>37</v>
      </c>
      <c r="AA20" s="26" t="s">
        <v>37</v>
      </c>
    </row>
    <row r="21" spans="1:27" x14ac:dyDescent="0.25">
      <c r="A21" s="1">
        <v>-225</v>
      </c>
      <c r="B21" s="1">
        <v>10000</v>
      </c>
      <c r="C21" s="1">
        <v>48.814999999999998</v>
      </c>
      <c r="D21" s="1" t="s">
        <v>2</v>
      </c>
      <c r="E21" s="1" t="s">
        <v>3</v>
      </c>
      <c r="H21" s="21">
        <v>600</v>
      </c>
      <c r="I21" s="23" t="s">
        <v>38</v>
      </c>
      <c r="J21" s="25" t="s">
        <v>1</v>
      </c>
      <c r="K21" s="25" t="s">
        <v>1</v>
      </c>
      <c r="L21" s="25" t="s">
        <v>1</v>
      </c>
      <c r="M21" s="25" t="s">
        <v>1</v>
      </c>
      <c r="N21" s="26" t="s">
        <v>37</v>
      </c>
      <c r="O21" s="26" t="s">
        <v>37</v>
      </c>
      <c r="P21" s="26" t="s">
        <v>37</v>
      </c>
      <c r="Q21" s="26" t="s">
        <v>37</v>
      </c>
      <c r="R21" s="26" t="s">
        <v>37</v>
      </c>
      <c r="S21" s="26" t="s">
        <v>37</v>
      </c>
      <c r="T21" s="26" t="s">
        <v>37</v>
      </c>
      <c r="U21" s="26" t="s">
        <v>37</v>
      </c>
      <c r="V21" s="26" t="s">
        <v>37</v>
      </c>
      <c r="W21" s="26" t="s">
        <v>37</v>
      </c>
      <c r="X21" s="26" t="s">
        <v>37</v>
      </c>
      <c r="Y21" s="26" t="s">
        <v>37</v>
      </c>
      <c r="Z21" s="26" t="s">
        <v>37</v>
      </c>
      <c r="AA21" s="26" t="s">
        <v>37</v>
      </c>
    </row>
    <row r="22" spans="1:27" x14ac:dyDescent="0.25">
      <c r="A22" s="1">
        <v>-220</v>
      </c>
      <c r="B22" s="1">
        <v>10000</v>
      </c>
      <c r="C22" s="1">
        <v>48.415999999999997</v>
      </c>
      <c r="D22" s="1" t="s">
        <v>2</v>
      </c>
      <c r="E22" s="1" t="s">
        <v>3</v>
      </c>
      <c r="H22" s="21">
        <v>500</v>
      </c>
      <c r="I22" s="23" t="s">
        <v>38</v>
      </c>
      <c r="J22" s="25" t="s">
        <v>1</v>
      </c>
      <c r="K22" s="25" t="s">
        <v>1</v>
      </c>
      <c r="L22" s="25" t="s">
        <v>1</v>
      </c>
      <c r="M22" s="25" t="s">
        <v>1</v>
      </c>
      <c r="N22" s="26" t="s">
        <v>37</v>
      </c>
      <c r="O22" s="26" t="s">
        <v>37</v>
      </c>
      <c r="P22" s="26" t="s">
        <v>37</v>
      </c>
      <c r="Q22" s="26" t="s">
        <v>37</v>
      </c>
      <c r="R22" s="26" t="s">
        <v>37</v>
      </c>
      <c r="S22" s="26" t="s">
        <v>37</v>
      </c>
      <c r="T22" s="26" t="s">
        <v>37</v>
      </c>
      <c r="U22" s="26" t="s">
        <v>37</v>
      </c>
      <c r="V22" s="26" t="s">
        <v>37</v>
      </c>
      <c r="W22" s="26" t="s">
        <v>37</v>
      </c>
      <c r="X22" s="26" t="s">
        <v>37</v>
      </c>
      <c r="Y22" s="26" t="s">
        <v>37</v>
      </c>
      <c r="Z22" s="26" t="s">
        <v>37</v>
      </c>
      <c r="AA22" s="26" t="s">
        <v>37</v>
      </c>
    </row>
    <row r="23" spans="1:27" x14ac:dyDescent="0.25">
      <c r="A23" s="1">
        <v>-215</v>
      </c>
      <c r="B23" s="1">
        <v>10000</v>
      </c>
      <c r="C23" s="1">
        <v>48.02</v>
      </c>
      <c r="D23" s="1" t="s">
        <v>2</v>
      </c>
      <c r="E23" s="1" t="s">
        <v>3</v>
      </c>
      <c r="H23" s="21">
        <v>400</v>
      </c>
      <c r="I23" s="23" t="s">
        <v>38</v>
      </c>
      <c r="J23" s="20" t="s">
        <v>40</v>
      </c>
      <c r="K23" s="20" t="s">
        <v>40</v>
      </c>
      <c r="L23" s="20" t="s">
        <v>40</v>
      </c>
      <c r="M23" s="20" t="s">
        <v>40</v>
      </c>
      <c r="N23" s="25" t="s">
        <v>1</v>
      </c>
      <c r="O23" s="25" t="s">
        <v>1</v>
      </c>
      <c r="P23" s="25" t="s">
        <v>1</v>
      </c>
      <c r="Q23" s="25" t="s">
        <v>1</v>
      </c>
      <c r="R23" s="25" t="s">
        <v>1</v>
      </c>
      <c r="S23" s="25" t="s">
        <v>1</v>
      </c>
      <c r="T23" s="25" t="s">
        <v>1</v>
      </c>
      <c r="U23" s="25" t="s">
        <v>1</v>
      </c>
      <c r="V23" s="25" t="s">
        <v>1</v>
      </c>
      <c r="W23" s="25" t="s">
        <v>1</v>
      </c>
      <c r="X23" s="25" t="s">
        <v>1</v>
      </c>
      <c r="Y23" s="25" t="s">
        <v>1</v>
      </c>
      <c r="Z23" s="25" t="s">
        <v>1</v>
      </c>
      <c r="AA23" s="25" t="s">
        <v>1</v>
      </c>
    </row>
    <row r="24" spans="1:27" x14ac:dyDescent="0.25">
      <c r="A24" s="1">
        <v>-210</v>
      </c>
      <c r="B24" s="1">
        <v>10000</v>
      </c>
      <c r="C24" s="1">
        <v>47.625999999999998</v>
      </c>
      <c r="D24" s="1" t="s">
        <v>2</v>
      </c>
      <c r="E24" s="1" t="s">
        <v>3</v>
      </c>
      <c r="H24" s="21">
        <v>300</v>
      </c>
      <c r="I24" s="20" t="s">
        <v>41</v>
      </c>
      <c r="J24" s="20" t="s">
        <v>40</v>
      </c>
      <c r="K24" s="20" t="s">
        <v>40</v>
      </c>
      <c r="L24" s="20" t="s">
        <v>40</v>
      </c>
      <c r="M24" s="24" t="s">
        <v>1</v>
      </c>
      <c r="N24" s="25" t="s">
        <v>1</v>
      </c>
      <c r="O24" s="25" t="s">
        <v>1</v>
      </c>
      <c r="P24" s="25" t="s">
        <v>1</v>
      </c>
      <c r="Q24" s="25" t="s">
        <v>1</v>
      </c>
      <c r="R24" s="25" t="s">
        <v>1</v>
      </c>
      <c r="S24" s="25" t="s">
        <v>1</v>
      </c>
      <c r="T24" s="25" t="s">
        <v>1</v>
      </c>
      <c r="U24" s="25" t="s">
        <v>1</v>
      </c>
      <c r="V24" s="25" t="s">
        <v>1</v>
      </c>
      <c r="W24" s="25" t="s">
        <v>1</v>
      </c>
      <c r="X24" s="25" t="s">
        <v>1</v>
      </c>
      <c r="Y24" s="25" t="s">
        <v>1</v>
      </c>
      <c r="Z24" s="25" t="s">
        <v>1</v>
      </c>
      <c r="AA24" s="25" t="s">
        <v>1</v>
      </c>
    </row>
    <row r="25" spans="1:27" x14ac:dyDescent="0.25">
      <c r="A25" s="1">
        <v>-205</v>
      </c>
      <c r="B25" s="1">
        <v>10000</v>
      </c>
      <c r="C25" s="1">
        <v>47.235999999999997</v>
      </c>
      <c r="D25" s="1" t="s">
        <v>2</v>
      </c>
      <c r="E25" s="1" t="s">
        <v>3</v>
      </c>
      <c r="H25" s="21">
        <v>200</v>
      </c>
      <c r="I25" s="20" t="s">
        <v>41</v>
      </c>
      <c r="J25" s="20" t="s">
        <v>40</v>
      </c>
      <c r="K25" s="20" t="s">
        <v>40</v>
      </c>
      <c r="L25" s="20" t="s">
        <v>40</v>
      </c>
      <c r="M25" s="25" t="s">
        <v>1</v>
      </c>
      <c r="N25" s="25" t="s">
        <v>1</v>
      </c>
      <c r="O25" s="25" t="s">
        <v>1</v>
      </c>
      <c r="P25" s="25" t="s">
        <v>1</v>
      </c>
      <c r="Q25" s="25" t="s">
        <v>1</v>
      </c>
      <c r="R25" s="25" t="s">
        <v>1</v>
      </c>
      <c r="S25" s="25" t="s">
        <v>1</v>
      </c>
      <c r="T25" s="25" t="s">
        <v>1</v>
      </c>
      <c r="U25" s="25" t="s">
        <v>1</v>
      </c>
      <c r="V25" s="25" t="s">
        <v>1</v>
      </c>
      <c r="W25" s="25" t="s">
        <v>1</v>
      </c>
      <c r="X25" s="25" t="s">
        <v>1</v>
      </c>
      <c r="Y25" s="25" t="s">
        <v>1</v>
      </c>
      <c r="Z25" s="25" t="s">
        <v>1</v>
      </c>
      <c r="AA25" s="25" t="s">
        <v>1</v>
      </c>
    </row>
    <row r="26" spans="1:27" x14ac:dyDescent="0.25">
      <c r="A26" s="1">
        <v>-200</v>
      </c>
      <c r="B26" s="1">
        <v>10000</v>
      </c>
      <c r="C26" s="1">
        <v>46.848999999999997</v>
      </c>
      <c r="D26" s="1" t="s">
        <v>2</v>
      </c>
      <c r="E26" s="1" t="s">
        <v>3</v>
      </c>
      <c r="H26" s="21">
        <v>100</v>
      </c>
      <c r="I26" s="20" t="s">
        <v>41</v>
      </c>
      <c r="J26" s="20" t="s">
        <v>40</v>
      </c>
      <c r="K26" s="20" t="s">
        <v>40</v>
      </c>
      <c r="L26" s="25" t="s">
        <v>1</v>
      </c>
      <c r="M26" s="25" t="s">
        <v>1</v>
      </c>
      <c r="N26" s="25" t="s">
        <v>1</v>
      </c>
      <c r="O26" s="25" t="s">
        <v>1</v>
      </c>
      <c r="P26" s="25" t="s">
        <v>1</v>
      </c>
      <c r="Q26" s="25" t="s">
        <v>1</v>
      </c>
      <c r="R26" s="25" t="s">
        <v>1</v>
      </c>
      <c r="S26" s="25" t="s">
        <v>1</v>
      </c>
      <c r="T26" s="25" t="s">
        <v>1</v>
      </c>
      <c r="U26" s="25" t="s">
        <v>1</v>
      </c>
      <c r="V26" s="25" t="s">
        <v>1</v>
      </c>
      <c r="W26" s="25" t="s">
        <v>1</v>
      </c>
      <c r="X26" s="25" t="s">
        <v>1</v>
      </c>
      <c r="Y26" s="25" t="s">
        <v>1</v>
      </c>
      <c r="Z26" s="25" t="s">
        <v>1</v>
      </c>
      <c r="AA26" s="25" t="s">
        <v>1</v>
      </c>
    </row>
    <row r="27" spans="1:27" x14ac:dyDescent="0.25">
      <c r="A27" s="1">
        <v>-195</v>
      </c>
      <c r="B27" s="1">
        <v>10000</v>
      </c>
      <c r="C27" s="1">
        <v>46.466000000000001</v>
      </c>
      <c r="D27" s="1" t="s">
        <v>2</v>
      </c>
      <c r="E27" s="1" t="s">
        <v>3</v>
      </c>
      <c r="H27" s="21">
        <v>0.1</v>
      </c>
      <c r="I27" s="23" t="s">
        <v>38</v>
      </c>
      <c r="J27" s="23" t="s">
        <v>39</v>
      </c>
      <c r="K27" s="23" t="s">
        <v>38</v>
      </c>
      <c r="L27" s="23" t="s">
        <v>38</v>
      </c>
      <c r="M27" s="23" t="s">
        <v>38</v>
      </c>
      <c r="N27" s="25" t="s">
        <v>1</v>
      </c>
      <c r="O27" s="25" t="s">
        <v>1</v>
      </c>
      <c r="P27" s="25" t="s">
        <v>1</v>
      </c>
      <c r="Q27" s="25" t="s">
        <v>1</v>
      </c>
      <c r="R27" s="25" t="s">
        <v>1</v>
      </c>
      <c r="S27" s="25" t="s">
        <v>1</v>
      </c>
      <c r="T27" s="25" t="s">
        <v>1</v>
      </c>
      <c r="U27" s="25" t="s">
        <v>1</v>
      </c>
      <c r="V27" s="25" t="s">
        <v>1</v>
      </c>
      <c r="W27" s="25" t="s">
        <v>1</v>
      </c>
      <c r="X27" s="25" t="s">
        <v>1</v>
      </c>
      <c r="Y27" s="25" t="s">
        <v>1</v>
      </c>
      <c r="Z27" s="25" t="s">
        <v>1</v>
      </c>
      <c r="AA27" s="25" t="s">
        <v>1</v>
      </c>
    </row>
    <row r="28" spans="1:27" x14ac:dyDescent="0.25">
      <c r="A28" s="1">
        <v>-190</v>
      </c>
      <c r="B28" s="1">
        <v>10000</v>
      </c>
      <c r="C28" s="1">
        <v>46.085000000000001</v>
      </c>
      <c r="D28" s="1" t="s">
        <v>2</v>
      </c>
      <c r="E28" s="1" t="s">
        <v>3</v>
      </c>
      <c r="I28" s="22">
        <v>-345</v>
      </c>
      <c r="J28" s="22">
        <v>-325</v>
      </c>
      <c r="K28" s="22">
        <v>-300</v>
      </c>
      <c r="L28" s="22">
        <v>-275</v>
      </c>
      <c r="M28" s="22">
        <v>-250</v>
      </c>
      <c r="N28" s="22">
        <v>-225</v>
      </c>
      <c r="O28" s="22">
        <v>-200</v>
      </c>
      <c r="P28" s="22">
        <v>-175</v>
      </c>
      <c r="Q28" s="22">
        <v>-150</v>
      </c>
      <c r="R28" s="22">
        <v>-125</v>
      </c>
      <c r="S28" s="22">
        <v>-100</v>
      </c>
      <c r="T28" s="22">
        <v>-75</v>
      </c>
      <c r="U28" s="22">
        <v>-50</v>
      </c>
      <c r="V28" s="22">
        <v>-25</v>
      </c>
      <c r="W28" s="22">
        <v>0</v>
      </c>
      <c r="X28" s="22">
        <v>25</v>
      </c>
      <c r="Y28" s="22">
        <v>50</v>
      </c>
      <c r="Z28" s="22">
        <v>75</v>
      </c>
      <c r="AA28" s="22">
        <v>100</v>
      </c>
    </row>
    <row r="29" spans="1:27" x14ac:dyDescent="0.25">
      <c r="A29" s="1">
        <v>-185</v>
      </c>
      <c r="B29" s="1">
        <v>10000</v>
      </c>
      <c r="C29" s="1">
        <v>45.707000000000001</v>
      </c>
      <c r="D29" s="1" t="s">
        <v>2</v>
      </c>
      <c r="E29" s="1" t="s">
        <v>3</v>
      </c>
      <c r="Q29" s="5" t="s">
        <v>42</v>
      </c>
    </row>
    <row r="30" spans="1:27" x14ac:dyDescent="0.25">
      <c r="A30" s="1">
        <v>-180</v>
      </c>
      <c r="B30" s="1">
        <v>10000</v>
      </c>
      <c r="C30" s="1">
        <v>45.332999999999998</v>
      </c>
      <c r="D30" s="1" t="s">
        <v>2</v>
      </c>
      <c r="E30" s="1" t="s">
        <v>3</v>
      </c>
    </row>
    <row r="31" spans="1:27" x14ac:dyDescent="0.25">
      <c r="A31" s="1">
        <v>-175</v>
      </c>
      <c r="B31" s="1">
        <v>10000</v>
      </c>
      <c r="C31" s="1">
        <v>44.960999999999999</v>
      </c>
      <c r="D31" s="1" t="s">
        <v>2</v>
      </c>
      <c r="E31" s="1" t="s">
        <v>3</v>
      </c>
    </row>
    <row r="32" spans="1:27" x14ac:dyDescent="0.25">
      <c r="A32" s="1">
        <v>-170</v>
      </c>
      <c r="B32" s="1">
        <v>10000</v>
      </c>
      <c r="C32" s="1">
        <v>44.593000000000004</v>
      </c>
      <c r="D32" s="1" t="s">
        <v>2</v>
      </c>
      <c r="E32" s="1" t="s">
        <v>3</v>
      </c>
    </row>
    <row r="33" spans="1:5" x14ac:dyDescent="0.25">
      <c r="A33" s="1">
        <v>-165</v>
      </c>
      <c r="B33" s="1">
        <v>10000</v>
      </c>
      <c r="C33" s="1">
        <v>44.228000000000002</v>
      </c>
      <c r="D33" s="1" t="s">
        <v>2</v>
      </c>
      <c r="E33" s="1" t="s">
        <v>3</v>
      </c>
    </row>
    <row r="34" spans="1:5" x14ac:dyDescent="0.25">
      <c r="A34" s="1">
        <v>-160</v>
      </c>
      <c r="B34" s="1">
        <v>10000</v>
      </c>
      <c r="C34" s="1">
        <v>43.866999999999997</v>
      </c>
      <c r="D34" s="1" t="s">
        <v>2</v>
      </c>
      <c r="E34" s="1" t="s">
        <v>3</v>
      </c>
    </row>
    <row r="35" spans="1:5" x14ac:dyDescent="0.25">
      <c r="A35" s="1">
        <v>-155</v>
      </c>
      <c r="B35" s="1">
        <v>10000</v>
      </c>
      <c r="C35" s="1">
        <v>43.508000000000003</v>
      </c>
      <c r="D35" s="1" t="s">
        <v>2</v>
      </c>
      <c r="E35" s="1" t="s">
        <v>3</v>
      </c>
    </row>
    <row r="36" spans="1:5" x14ac:dyDescent="0.25">
      <c r="A36" s="1">
        <v>-150</v>
      </c>
      <c r="B36" s="1">
        <v>10000</v>
      </c>
      <c r="C36" s="1">
        <v>43.152999999999999</v>
      </c>
      <c r="D36" s="1" t="s">
        <v>2</v>
      </c>
      <c r="E36" s="1" t="s">
        <v>3</v>
      </c>
    </row>
    <row r="37" spans="1:5" x14ac:dyDescent="0.25">
      <c r="A37" s="1">
        <v>-145</v>
      </c>
      <c r="B37" s="1">
        <v>10000</v>
      </c>
      <c r="C37" s="1">
        <v>42.801000000000002</v>
      </c>
      <c r="D37" s="1" t="s">
        <v>2</v>
      </c>
      <c r="E37" s="1" t="s">
        <v>3</v>
      </c>
    </row>
    <row r="38" spans="1:5" x14ac:dyDescent="0.25">
      <c r="A38" s="1">
        <v>-140</v>
      </c>
      <c r="B38" s="1">
        <v>10000</v>
      </c>
      <c r="C38" s="1">
        <v>42.453000000000003</v>
      </c>
      <c r="D38" s="1" t="s">
        <v>2</v>
      </c>
      <c r="E38" s="1" t="s">
        <v>3</v>
      </c>
    </row>
    <row r="39" spans="1:5" x14ac:dyDescent="0.25">
      <c r="A39" s="1">
        <v>-135</v>
      </c>
      <c r="B39" s="1">
        <v>10000</v>
      </c>
      <c r="C39" s="1">
        <v>42.106999999999999</v>
      </c>
      <c r="D39" s="1" t="s">
        <v>2</v>
      </c>
      <c r="E39" s="1" t="s">
        <v>3</v>
      </c>
    </row>
    <row r="40" spans="1:5" x14ac:dyDescent="0.25">
      <c r="A40" s="1">
        <v>-130</v>
      </c>
      <c r="B40" s="1">
        <v>10000</v>
      </c>
      <c r="C40" s="1">
        <v>41.765000000000001</v>
      </c>
      <c r="D40" s="1" t="s">
        <v>2</v>
      </c>
      <c r="E40" s="1" t="s">
        <v>3</v>
      </c>
    </row>
    <row r="41" spans="1:5" x14ac:dyDescent="0.25">
      <c r="A41" s="1">
        <v>-125</v>
      </c>
      <c r="B41" s="1">
        <v>10000</v>
      </c>
      <c r="C41" s="1">
        <v>41.427</v>
      </c>
      <c r="D41" s="1" t="s">
        <v>2</v>
      </c>
      <c r="E41" s="1" t="s">
        <v>3</v>
      </c>
    </row>
    <row r="42" spans="1:5" x14ac:dyDescent="0.25">
      <c r="A42" s="1">
        <v>-120</v>
      </c>
      <c r="B42" s="1">
        <v>10000</v>
      </c>
      <c r="C42" s="1">
        <v>41.091999999999999</v>
      </c>
      <c r="D42" s="1" t="s">
        <v>2</v>
      </c>
      <c r="E42" s="1" t="s">
        <v>3</v>
      </c>
    </row>
    <row r="43" spans="1:5" x14ac:dyDescent="0.25">
      <c r="A43" s="1">
        <v>-115</v>
      </c>
      <c r="B43" s="1">
        <v>10000</v>
      </c>
      <c r="C43" s="1">
        <v>40.76</v>
      </c>
      <c r="D43" s="1" t="s">
        <v>2</v>
      </c>
      <c r="E43" s="1" t="s">
        <v>3</v>
      </c>
    </row>
    <row r="44" spans="1:5" x14ac:dyDescent="0.25">
      <c r="A44" s="1">
        <v>-110</v>
      </c>
      <c r="B44" s="1">
        <v>10000</v>
      </c>
      <c r="C44" s="1">
        <v>40.432000000000002</v>
      </c>
      <c r="D44" s="1" t="s">
        <v>2</v>
      </c>
      <c r="E44" s="1" t="s">
        <v>3</v>
      </c>
    </row>
    <row r="45" spans="1:5" x14ac:dyDescent="0.25">
      <c r="A45" s="1">
        <v>-105</v>
      </c>
      <c r="B45" s="1">
        <v>10000</v>
      </c>
      <c r="C45" s="1">
        <v>40.106999999999999</v>
      </c>
      <c r="D45" s="1" t="s">
        <v>2</v>
      </c>
      <c r="E45" s="1" t="s">
        <v>3</v>
      </c>
    </row>
    <row r="46" spans="1:5" x14ac:dyDescent="0.25">
      <c r="A46" s="1">
        <v>-100</v>
      </c>
      <c r="B46" s="1">
        <v>10000</v>
      </c>
      <c r="C46" s="1">
        <v>39.784999999999997</v>
      </c>
      <c r="D46" s="1" t="s">
        <v>2</v>
      </c>
      <c r="E46" s="1" t="s">
        <v>3</v>
      </c>
    </row>
    <row r="47" spans="1:5" x14ac:dyDescent="0.25">
      <c r="A47" s="1">
        <v>-95</v>
      </c>
      <c r="B47" s="1">
        <v>10000</v>
      </c>
      <c r="C47" s="1">
        <v>39.466999999999999</v>
      </c>
      <c r="D47" s="1" t="s">
        <v>2</v>
      </c>
      <c r="E47" s="1" t="s">
        <v>3</v>
      </c>
    </row>
    <row r="48" spans="1:5" x14ac:dyDescent="0.25">
      <c r="A48" s="1">
        <v>-90</v>
      </c>
      <c r="B48" s="1">
        <v>10000</v>
      </c>
      <c r="C48" s="1">
        <v>39.152000000000001</v>
      </c>
      <c r="D48" s="1" t="s">
        <v>2</v>
      </c>
      <c r="E48" s="1" t="s">
        <v>3</v>
      </c>
    </row>
    <row r="49" spans="1:5" x14ac:dyDescent="0.25">
      <c r="A49" s="1">
        <v>-85</v>
      </c>
      <c r="B49" s="1">
        <v>10000</v>
      </c>
      <c r="C49" s="1">
        <v>38.841000000000001</v>
      </c>
      <c r="D49" s="1" t="s">
        <v>2</v>
      </c>
      <c r="E49" s="1" t="s">
        <v>3</v>
      </c>
    </row>
    <row r="50" spans="1:5" x14ac:dyDescent="0.25">
      <c r="A50" s="1">
        <v>-80</v>
      </c>
      <c r="B50" s="1">
        <v>10000</v>
      </c>
      <c r="C50" s="1">
        <v>38.533000000000001</v>
      </c>
      <c r="D50" s="1" t="s">
        <v>2</v>
      </c>
      <c r="E50" s="1" t="s">
        <v>3</v>
      </c>
    </row>
    <row r="51" spans="1:5" x14ac:dyDescent="0.25">
      <c r="A51" s="1">
        <v>-75</v>
      </c>
      <c r="B51" s="1">
        <v>10000</v>
      </c>
      <c r="C51" s="1">
        <v>38.228000000000002</v>
      </c>
      <c r="D51" s="1" t="s">
        <v>2</v>
      </c>
      <c r="E51" s="1" t="s">
        <v>3</v>
      </c>
    </row>
    <row r="52" spans="1:5" x14ac:dyDescent="0.25">
      <c r="A52" s="1">
        <v>-70</v>
      </c>
      <c r="B52" s="1">
        <v>10000</v>
      </c>
      <c r="C52" s="1">
        <v>37.927</v>
      </c>
      <c r="D52" s="1" t="s">
        <v>2</v>
      </c>
      <c r="E52" s="1" t="s">
        <v>3</v>
      </c>
    </row>
    <row r="53" spans="1:5" x14ac:dyDescent="0.25">
      <c r="A53" s="1">
        <v>-65</v>
      </c>
      <c r="B53" s="1">
        <v>10000</v>
      </c>
      <c r="C53" s="1">
        <v>37.628999999999998</v>
      </c>
      <c r="D53" s="1" t="s">
        <v>2</v>
      </c>
      <c r="E53" s="1" t="s">
        <v>3</v>
      </c>
    </row>
    <row r="54" spans="1:5" x14ac:dyDescent="0.25">
      <c r="A54" s="1">
        <v>-60</v>
      </c>
      <c r="B54" s="1">
        <v>10000</v>
      </c>
      <c r="C54" s="1">
        <v>37.335000000000001</v>
      </c>
      <c r="D54" s="1" t="s">
        <v>2</v>
      </c>
      <c r="E54" s="1" t="s">
        <v>3</v>
      </c>
    </row>
    <row r="55" spans="1:5" x14ac:dyDescent="0.25">
      <c r="A55" s="1">
        <v>-55</v>
      </c>
      <c r="B55" s="1">
        <v>10000</v>
      </c>
      <c r="C55" s="1">
        <v>37.043999999999997</v>
      </c>
      <c r="D55" s="1" t="s">
        <v>2</v>
      </c>
      <c r="E55" s="1" t="s">
        <v>3</v>
      </c>
    </row>
    <row r="56" spans="1:5" x14ac:dyDescent="0.25">
      <c r="A56" s="1">
        <v>-50</v>
      </c>
      <c r="B56" s="1">
        <v>10000</v>
      </c>
      <c r="C56" s="1">
        <v>36.756999999999998</v>
      </c>
      <c r="D56" s="1" t="s">
        <v>2</v>
      </c>
      <c r="E56" s="1" t="s">
        <v>3</v>
      </c>
    </row>
    <row r="57" spans="1:5" x14ac:dyDescent="0.25">
      <c r="A57" s="1">
        <v>-45</v>
      </c>
      <c r="B57" s="1">
        <v>10000</v>
      </c>
      <c r="C57" s="1">
        <v>36.472000000000001</v>
      </c>
      <c r="D57" s="1" t="s">
        <v>2</v>
      </c>
      <c r="E57" s="1" t="s">
        <v>3</v>
      </c>
    </row>
    <row r="58" spans="1:5" x14ac:dyDescent="0.25">
      <c r="A58" s="1">
        <v>-40</v>
      </c>
      <c r="B58" s="1">
        <v>10000</v>
      </c>
      <c r="C58" s="1">
        <v>36.192</v>
      </c>
      <c r="D58" s="1" t="s">
        <v>2</v>
      </c>
      <c r="E58" s="1" t="s">
        <v>3</v>
      </c>
    </row>
    <row r="59" spans="1:5" x14ac:dyDescent="0.25">
      <c r="A59" s="1">
        <v>-35</v>
      </c>
      <c r="B59" s="1">
        <v>10000</v>
      </c>
      <c r="C59" s="1">
        <v>35.914000000000001</v>
      </c>
      <c r="D59" s="1" t="s">
        <v>2</v>
      </c>
      <c r="E59" s="1" t="s">
        <v>3</v>
      </c>
    </row>
    <row r="60" spans="1:5" x14ac:dyDescent="0.25">
      <c r="A60" s="1">
        <v>-30</v>
      </c>
      <c r="B60" s="1">
        <v>10000</v>
      </c>
      <c r="C60" s="1">
        <v>35.64</v>
      </c>
      <c r="D60" s="1" t="s">
        <v>2</v>
      </c>
      <c r="E60" s="1" t="s">
        <v>3</v>
      </c>
    </row>
    <row r="61" spans="1:5" x14ac:dyDescent="0.25">
      <c r="A61" s="1">
        <v>-25</v>
      </c>
      <c r="B61" s="1">
        <v>10000</v>
      </c>
      <c r="C61" s="1">
        <v>35.369</v>
      </c>
      <c r="D61" s="1" t="s">
        <v>2</v>
      </c>
      <c r="E61" s="1" t="s">
        <v>3</v>
      </c>
    </row>
    <row r="62" spans="1:5" x14ac:dyDescent="0.25">
      <c r="A62" s="1">
        <v>-20</v>
      </c>
      <c r="B62" s="1">
        <v>10000</v>
      </c>
      <c r="C62" s="1">
        <v>35.101999999999997</v>
      </c>
      <c r="D62" s="1" t="s">
        <v>2</v>
      </c>
      <c r="E62" s="1" t="s">
        <v>3</v>
      </c>
    </row>
    <row r="63" spans="1:5" x14ac:dyDescent="0.25">
      <c r="A63" s="1">
        <v>-15</v>
      </c>
      <c r="B63" s="1">
        <v>10000</v>
      </c>
      <c r="C63" s="1">
        <v>34.837000000000003</v>
      </c>
      <c r="D63" s="1" t="s">
        <v>2</v>
      </c>
      <c r="E63" s="1" t="s">
        <v>3</v>
      </c>
    </row>
    <row r="64" spans="1:5" x14ac:dyDescent="0.25">
      <c r="A64" s="1">
        <v>-10</v>
      </c>
      <c r="B64" s="1">
        <v>10000</v>
      </c>
      <c r="C64" s="1">
        <v>34.576000000000001</v>
      </c>
      <c r="D64" s="1" t="s">
        <v>2</v>
      </c>
      <c r="E64" s="1" t="s">
        <v>3</v>
      </c>
    </row>
    <row r="65" spans="1:5" x14ac:dyDescent="0.25">
      <c r="A65" s="1">
        <v>-5</v>
      </c>
      <c r="B65" s="1">
        <v>10000</v>
      </c>
      <c r="C65" s="1">
        <v>34.317999999999998</v>
      </c>
      <c r="D65" s="1" t="s">
        <v>2</v>
      </c>
      <c r="E65" s="1" t="s">
        <v>3</v>
      </c>
    </row>
    <row r="66" spans="1:5" x14ac:dyDescent="0.25">
      <c r="A66" s="1">
        <v>0</v>
      </c>
      <c r="B66" s="1">
        <v>10000</v>
      </c>
      <c r="C66" s="1">
        <v>34.064</v>
      </c>
      <c r="D66" s="1" t="s">
        <v>2</v>
      </c>
      <c r="E66" s="1" t="s">
        <v>3</v>
      </c>
    </row>
    <row r="67" spans="1:5" x14ac:dyDescent="0.25">
      <c r="A67" s="1">
        <v>5</v>
      </c>
      <c r="B67" s="1">
        <v>10000</v>
      </c>
      <c r="C67" s="1">
        <v>33.811999999999998</v>
      </c>
      <c r="D67" s="1" t="s">
        <v>2</v>
      </c>
      <c r="E67" s="1" t="s">
        <v>3</v>
      </c>
    </row>
    <row r="68" spans="1:5" x14ac:dyDescent="0.25">
      <c r="A68" s="1">
        <v>10</v>
      </c>
      <c r="B68" s="1">
        <v>10000</v>
      </c>
      <c r="C68" s="1">
        <v>33.564</v>
      </c>
      <c r="D68" s="1" t="s">
        <v>2</v>
      </c>
      <c r="E68" s="1" t="s">
        <v>3</v>
      </c>
    </row>
    <row r="69" spans="1:5" x14ac:dyDescent="0.25">
      <c r="A69" s="1">
        <v>15</v>
      </c>
      <c r="B69" s="1">
        <v>10000</v>
      </c>
      <c r="C69" s="1">
        <v>33.319000000000003</v>
      </c>
      <c r="D69" s="1" t="s">
        <v>2</v>
      </c>
      <c r="E69" s="1" t="s">
        <v>3</v>
      </c>
    </row>
    <row r="70" spans="1:5" x14ac:dyDescent="0.25">
      <c r="A70" s="1">
        <v>20</v>
      </c>
      <c r="B70" s="1">
        <v>10000</v>
      </c>
      <c r="C70" s="1">
        <v>33.076999999999998</v>
      </c>
      <c r="D70" s="1" t="s">
        <v>2</v>
      </c>
      <c r="E70" s="1" t="s">
        <v>3</v>
      </c>
    </row>
    <row r="71" spans="1:5" x14ac:dyDescent="0.25">
      <c r="A71" s="1">
        <v>25</v>
      </c>
      <c r="B71" s="1">
        <v>10000</v>
      </c>
      <c r="C71" s="1">
        <v>32.838000000000001</v>
      </c>
      <c r="D71" s="1" t="s">
        <v>2</v>
      </c>
      <c r="E71" s="1" t="s">
        <v>3</v>
      </c>
    </row>
    <row r="72" spans="1:5" x14ac:dyDescent="0.25">
      <c r="A72" s="1">
        <v>30</v>
      </c>
      <c r="B72" s="1">
        <v>10000</v>
      </c>
      <c r="C72" s="1">
        <v>32.601999999999997</v>
      </c>
      <c r="D72" s="1" t="s">
        <v>2</v>
      </c>
      <c r="E72" s="1" t="s">
        <v>3</v>
      </c>
    </row>
    <row r="73" spans="1:5" x14ac:dyDescent="0.25">
      <c r="A73" s="1">
        <v>32</v>
      </c>
      <c r="B73" s="1">
        <v>10000</v>
      </c>
      <c r="C73" s="1">
        <v>32.508000000000003</v>
      </c>
      <c r="D73" s="1" t="s">
        <v>2</v>
      </c>
      <c r="E73" s="1" t="s">
        <v>3</v>
      </c>
    </row>
    <row r="74" spans="1:5" x14ac:dyDescent="0.25">
      <c r="A74" s="1">
        <v>35</v>
      </c>
      <c r="B74" s="1">
        <v>10000</v>
      </c>
      <c r="C74" s="1">
        <v>32.368000000000002</v>
      </c>
      <c r="D74" s="1" t="s">
        <v>2</v>
      </c>
      <c r="E74" s="1" t="s">
        <v>3</v>
      </c>
    </row>
    <row r="75" spans="1:5" x14ac:dyDescent="0.25">
      <c r="A75" s="1">
        <v>40</v>
      </c>
      <c r="B75" s="1">
        <v>10000</v>
      </c>
      <c r="C75" s="1">
        <v>32.137999999999998</v>
      </c>
      <c r="D75" s="1" t="s">
        <v>2</v>
      </c>
      <c r="E75" s="1" t="s">
        <v>3</v>
      </c>
    </row>
    <row r="76" spans="1:5" x14ac:dyDescent="0.25">
      <c r="A76" s="1">
        <v>45</v>
      </c>
      <c r="B76" s="1">
        <v>10000</v>
      </c>
      <c r="C76" s="1">
        <v>31.911000000000001</v>
      </c>
      <c r="D76" s="1" t="s">
        <v>2</v>
      </c>
      <c r="E76" s="1" t="s">
        <v>3</v>
      </c>
    </row>
    <row r="77" spans="1:5" x14ac:dyDescent="0.25">
      <c r="A77" s="1">
        <v>50</v>
      </c>
      <c r="B77" s="1">
        <v>10000</v>
      </c>
      <c r="C77" s="1">
        <v>31.687000000000001</v>
      </c>
      <c r="D77" s="1" t="s">
        <v>2</v>
      </c>
      <c r="E77" s="1" t="s">
        <v>3</v>
      </c>
    </row>
    <row r="78" spans="1:5" x14ac:dyDescent="0.25">
      <c r="A78" s="1">
        <v>55</v>
      </c>
      <c r="B78" s="1">
        <v>10000</v>
      </c>
      <c r="C78" s="1">
        <v>31.466000000000001</v>
      </c>
      <c r="D78" s="1" t="s">
        <v>2</v>
      </c>
      <c r="E78" s="1" t="s">
        <v>3</v>
      </c>
    </row>
    <row r="79" spans="1:5" x14ac:dyDescent="0.25">
      <c r="A79" s="1">
        <v>60</v>
      </c>
      <c r="B79" s="1">
        <v>10000</v>
      </c>
      <c r="C79" s="1">
        <v>31.247</v>
      </c>
      <c r="D79" s="1" t="s">
        <v>2</v>
      </c>
      <c r="E79" s="1" t="s">
        <v>3</v>
      </c>
    </row>
    <row r="80" spans="1:5" x14ac:dyDescent="0.25">
      <c r="A80" s="1">
        <v>65</v>
      </c>
      <c r="B80" s="1">
        <v>10000</v>
      </c>
      <c r="C80" s="1">
        <v>31.030999999999999</v>
      </c>
      <c r="D80" s="1" t="s">
        <v>2</v>
      </c>
      <c r="E80" s="1" t="s">
        <v>3</v>
      </c>
    </row>
    <row r="81" spans="1:5" x14ac:dyDescent="0.25">
      <c r="A81" s="1">
        <v>70</v>
      </c>
      <c r="B81" s="1">
        <v>10000</v>
      </c>
      <c r="C81" s="1">
        <v>30.818000000000001</v>
      </c>
      <c r="D81" s="1" t="s">
        <v>2</v>
      </c>
      <c r="E81" s="1" t="s">
        <v>3</v>
      </c>
    </row>
    <row r="82" spans="1:5" x14ac:dyDescent="0.25">
      <c r="A82" s="1">
        <v>75</v>
      </c>
      <c r="B82" s="1">
        <v>10000</v>
      </c>
      <c r="C82" s="1">
        <v>30.608000000000001</v>
      </c>
      <c r="D82" s="1" t="s">
        <v>2</v>
      </c>
      <c r="E82" s="1" t="s">
        <v>3</v>
      </c>
    </row>
    <row r="83" spans="1:5" x14ac:dyDescent="0.25">
      <c r="A83" s="1">
        <v>80</v>
      </c>
      <c r="B83" s="1">
        <v>10000</v>
      </c>
      <c r="C83" s="1">
        <v>30.4</v>
      </c>
      <c r="D83" s="1" t="s">
        <v>2</v>
      </c>
      <c r="E83" s="1" t="s">
        <v>3</v>
      </c>
    </row>
    <row r="84" spans="1:5" x14ac:dyDescent="0.25">
      <c r="A84" s="1">
        <v>85</v>
      </c>
      <c r="B84" s="1">
        <v>10000</v>
      </c>
      <c r="C84" s="1">
        <v>30.195</v>
      </c>
      <c r="D84" s="1" t="s">
        <v>2</v>
      </c>
      <c r="E84" s="1" t="s">
        <v>3</v>
      </c>
    </row>
    <row r="85" spans="1:5" x14ac:dyDescent="0.25">
      <c r="A85" s="1">
        <v>90</v>
      </c>
      <c r="B85" s="1">
        <v>10000</v>
      </c>
      <c r="C85" s="1">
        <v>29.992999999999999</v>
      </c>
      <c r="D85" s="1" t="s">
        <v>2</v>
      </c>
      <c r="E85" s="1" t="s">
        <v>3</v>
      </c>
    </row>
    <row r="86" spans="1:5" x14ac:dyDescent="0.25">
      <c r="A86" s="1">
        <v>95</v>
      </c>
      <c r="B86" s="1">
        <v>10000</v>
      </c>
      <c r="C86" s="1">
        <v>29.792999999999999</v>
      </c>
      <c r="D86" s="1" t="s">
        <v>2</v>
      </c>
      <c r="E86" s="1" t="s">
        <v>3</v>
      </c>
    </row>
    <row r="87" spans="1:5" x14ac:dyDescent="0.25">
      <c r="A87" s="1">
        <v>100</v>
      </c>
      <c r="B87" s="1">
        <v>10000</v>
      </c>
      <c r="C87" s="1">
        <v>29.596</v>
      </c>
      <c r="D87" s="1" t="s">
        <v>2</v>
      </c>
      <c r="E87" s="1" t="s">
        <v>3</v>
      </c>
    </row>
    <row r="88" spans="1:5" x14ac:dyDescent="0.25">
      <c r="A88" s="1">
        <v>105</v>
      </c>
      <c r="B88" s="1">
        <v>10000</v>
      </c>
      <c r="C88" s="1">
        <v>29.401</v>
      </c>
      <c r="D88" s="1" t="s">
        <v>2</v>
      </c>
      <c r="E88" s="1" t="s">
        <v>3</v>
      </c>
    </row>
    <row r="89" spans="1:5" x14ac:dyDescent="0.25">
      <c r="A89" s="1">
        <v>110</v>
      </c>
      <c r="B89" s="1">
        <v>10000</v>
      </c>
      <c r="C89" s="1">
        <v>29.209</v>
      </c>
      <c r="D89" s="1" t="s">
        <v>2</v>
      </c>
      <c r="E89" s="1" t="s">
        <v>3</v>
      </c>
    </row>
    <row r="90" spans="1:5" x14ac:dyDescent="0.25">
      <c r="A90" s="1">
        <v>115</v>
      </c>
      <c r="B90" s="1">
        <v>10000</v>
      </c>
      <c r="C90" s="1">
        <v>29.018999999999998</v>
      </c>
      <c r="D90" s="1" t="s">
        <v>2</v>
      </c>
      <c r="E90" s="1" t="s">
        <v>3</v>
      </c>
    </row>
    <row r="91" spans="1:5" x14ac:dyDescent="0.25">
      <c r="A91" s="1">
        <v>120</v>
      </c>
      <c r="B91" s="1">
        <v>10000</v>
      </c>
      <c r="C91" s="1">
        <v>28.832000000000001</v>
      </c>
      <c r="D91" s="1" t="s">
        <v>2</v>
      </c>
      <c r="E91" s="1" t="s">
        <v>3</v>
      </c>
    </row>
    <row r="92" spans="1:5" x14ac:dyDescent="0.25">
      <c r="A92" s="1">
        <v>125</v>
      </c>
      <c r="B92" s="1">
        <v>10000</v>
      </c>
      <c r="C92" s="1">
        <v>28.646999999999998</v>
      </c>
      <c r="D92" s="1" t="s">
        <v>2</v>
      </c>
      <c r="E92" s="1" t="s">
        <v>3</v>
      </c>
    </row>
    <row r="93" spans="1:5" x14ac:dyDescent="0.25">
      <c r="A93" s="1">
        <v>130</v>
      </c>
      <c r="B93" s="1">
        <v>10000</v>
      </c>
      <c r="C93" s="1">
        <v>28.463999999999999</v>
      </c>
      <c r="D93" s="1" t="s">
        <v>2</v>
      </c>
      <c r="E93" s="1" t="s">
        <v>3</v>
      </c>
    </row>
    <row r="94" spans="1:5" x14ac:dyDescent="0.25">
      <c r="A94" s="1">
        <v>135</v>
      </c>
      <c r="B94" s="1">
        <v>10000</v>
      </c>
      <c r="C94" s="1">
        <v>28.283999999999999</v>
      </c>
      <c r="D94" s="1" t="s">
        <v>2</v>
      </c>
      <c r="E94" s="1" t="s">
        <v>3</v>
      </c>
    </row>
    <row r="95" spans="1:5" x14ac:dyDescent="0.25">
      <c r="A95" s="1">
        <v>140</v>
      </c>
      <c r="B95" s="1">
        <v>10000</v>
      </c>
      <c r="C95" s="1">
        <v>28.106000000000002</v>
      </c>
      <c r="D95" s="1" t="s">
        <v>2</v>
      </c>
      <c r="E95" s="1" t="s">
        <v>3</v>
      </c>
    </row>
    <row r="96" spans="1:5" x14ac:dyDescent="0.25">
      <c r="A96" s="1">
        <v>145</v>
      </c>
      <c r="B96" s="1">
        <v>10000</v>
      </c>
      <c r="C96" s="1">
        <v>27.93</v>
      </c>
      <c r="D96" s="1" t="s">
        <v>2</v>
      </c>
      <c r="E96" s="1" t="s">
        <v>3</v>
      </c>
    </row>
    <row r="97" spans="1:5" x14ac:dyDescent="0.25">
      <c r="A97" s="19">
        <v>150</v>
      </c>
      <c r="B97" s="19">
        <v>10000</v>
      </c>
      <c r="C97" s="19">
        <v>27.756</v>
      </c>
      <c r="D97" s="19" t="s">
        <v>2</v>
      </c>
      <c r="E97" s="19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Calcs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Larkin Parris</dc:creator>
  <cp:lastModifiedBy>Larkin Parris</cp:lastModifiedBy>
  <cp:lastPrinted>2023-07-03T19:15:09Z</cp:lastPrinted>
  <dcterms:created xsi:type="dcterms:W3CDTF">2023-06-16T15:53:21Z</dcterms:created>
  <dcterms:modified xsi:type="dcterms:W3CDTF">2023-07-03T21:43:11Z</dcterms:modified>
</cp:coreProperties>
</file>